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imelineCaches/timelineCache1.xml" ContentType="application/vnd.ms-excel.timeline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trlProps/ctrlProp2.xml" ContentType="application/vnd.ms-excel.controlproperties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4.xml" ContentType="application/vnd.openxmlformats-officedocument.spreadsheetml.table+xml"/>
  <Override PartName="/xl/drawings/drawing9.xml" ContentType="application/vnd.openxmlformats-officedocument.drawing+xml"/>
  <Override PartName="/xl/slicers/slicer2.xml" ContentType="application/vnd.ms-excel.slicer+xml"/>
  <Override PartName="/xl/timelines/timeline1.xml" ContentType="application/vnd.ms-excel.timelin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5.xml" ContentType="application/vnd.openxmlformats-officedocument.spreadsheetml.table+xml"/>
  <Override PartName="/xl/charts/chartEx2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tables/table6.xml" ContentType="application/vnd.openxmlformats-officedocument.spreadsheetml.table+xml"/>
  <Override PartName="/xl/charts/chart1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trlProps/ctrlProp3.xml" ContentType="application/vnd.ms-excel.controlproperties+xml"/>
  <Override PartName="/xl/webextensions/webextension1.xml" ContentType="application/vnd.ms-office.webextension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ich\Desktop\"/>
    </mc:Choice>
  </mc:AlternateContent>
  <xr:revisionPtr revIDLastSave="0" documentId="13_ncr:1_{7C16C39C-F4D0-4425-B0B2-71831CBB19EB}" xr6:coauthVersionLast="47" xr6:coauthVersionMax="47" xr10:uidLastSave="{00000000-0000-0000-0000-000000000000}"/>
  <bookViews>
    <workbookView xWindow="-110" yWindow="-110" windowWidth="19420" windowHeight="10300" activeTab="2" xr2:uid="{0B4F292A-FC58-4715-A319-FCAD74B2520A}"/>
  </bookViews>
  <sheets>
    <sheet name="目次" sheetId="18" r:id="rId1"/>
    <sheet name="ウォーターフォール" sheetId="1" r:id="rId2"/>
    <sheet name="入力リスト" sheetId="9" r:id="rId3"/>
    <sheet name="計画と実績" sheetId="2" r:id="rId4"/>
    <sheet name="スライサー" sheetId="3" r:id="rId5"/>
    <sheet name="スピンボタン" sheetId="4" r:id="rId6"/>
    <sheet name="カレンダー" sheetId="6" r:id="rId7"/>
    <sheet name="入力規則の自動追加" sheetId="7" r:id="rId8"/>
    <sheet name="絵文字表現" sheetId="8" r:id="rId9"/>
    <sheet name="ダッシュボード_data" sheetId="10" r:id="rId10"/>
    <sheet name="ダッシュボード" sheetId="11" r:id="rId11"/>
    <sheet name="パレート図" sheetId="14" r:id="rId12"/>
    <sheet name="折れ線" sheetId="17" r:id="rId13"/>
    <sheet name="ガントチャート" sheetId="15" r:id="rId14"/>
    <sheet name="ドーナツグラフ" sheetId="16" r:id="rId15"/>
    <sheet name="予測グラフ" sheetId="19" r:id="rId16"/>
    <sheet name="登録フォーム" sheetId="20" r:id="rId17"/>
    <sheet name="勤務表" sheetId="21" r:id="rId18"/>
    <sheet name="フォーム入力" sheetId="22" r:id="rId19"/>
  </sheets>
  <definedNames>
    <definedName name="_xlchart.v1.0" hidden="1">ウォーターフォール!$B$5:$B$14</definedName>
    <definedName name="_xlchart.v1.1" hidden="1">ウォーターフォール!$E$5:$E$14</definedName>
    <definedName name="_xlchart.v1.10" hidden="1">パレート図!$F$3:$F$14</definedName>
    <definedName name="_xlchart.v1.11" hidden="1">パレート図!$G$2</definedName>
    <definedName name="_xlchart.v1.12" hidden="1">パレート図!$G$3:$G$14</definedName>
    <definedName name="_xlchart.v1.2" hidden="1">パレート図!$B$3:$B$14</definedName>
    <definedName name="_xlchart.v1.3" hidden="1">パレート図!$C$2</definedName>
    <definedName name="_xlchart.v1.4" hidden="1">パレート図!$C$3:$C$14</definedName>
    <definedName name="_xlchart.v1.5" hidden="1">パレート図!$D$2</definedName>
    <definedName name="_xlchart.v1.6" hidden="1">パレート図!$D$3:$D$14</definedName>
    <definedName name="_xlchart.v1.7" hidden="1">パレート図!$E$2</definedName>
    <definedName name="_xlchart.v1.8" hidden="1">パレート図!$E$3:$E$14</definedName>
    <definedName name="_xlchart.v1.9" hidden="1">パレート図!$F$2</definedName>
    <definedName name="NativeTimeline_発売日">#N/A</definedName>
    <definedName name="スライサー_メーカー">#N/A</definedName>
    <definedName name="スライサー_自転車名">#N/A</definedName>
    <definedName name="スライサー_評価">#N/A</definedName>
    <definedName name="スライサー_変速">#N/A</definedName>
    <definedName name="スライサー_列1">#N/A</definedName>
    <definedName name="飲料水">入力リスト!$B$5:$B$9</definedName>
    <definedName name="調味料">入力リスト!$C$5:$C$9</definedName>
    <definedName name="肉類">入力リスト!$E$5:$E$9</definedName>
    <definedName name="入力部">#REF!,#REF!,#REF!</definedName>
    <definedName name="野菜">入力リスト!$D$5:$D$9</definedName>
  </definedNames>
  <calcPr calcId="191029" iterate="1"/>
  <pivotCaches>
    <pivotCache cacheId="0" r:id="rId20"/>
  </pivotCaches>
  <extLst>
    <ext xmlns:x14="http://schemas.microsoft.com/office/spreadsheetml/2009/9/main" uri="{BBE1A952-AA13-448e-AADC-164F8A28A991}">
      <x14:slicerCaches>
        <x14:slicerCache r:id="rId21"/>
        <x14:slicerCache r:id="rId22"/>
        <x14:slicerCache r:id="rId23"/>
        <x14:slicerCache r:id="rId2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25"/>
      </x15:timelineCacheRefs>
    </ext>
    <ext xmlns:x15="http://schemas.microsoft.com/office/spreadsheetml/2010/11/main" uri="{46BE6895-7355-4a93-B00E-2C351335B9C9}">
      <x15:slicerCaches xmlns:x14="http://schemas.microsoft.com/office/spreadsheetml/2009/9/main">
        <x14:slicerCache r:id="rId26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2" l="1"/>
  <c r="A1" i="20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A1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5" i="21"/>
  <c r="E8" i="15"/>
  <c r="E9" i="15"/>
  <c r="E10" i="15"/>
  <c r="E11" i="15"/>
  <c r="E12" i="15"/>
  <c r="E13" i="15"/>
  <c r="E14" i="15"/>
  <c r="E7" i="15"/>
  <c r="E4" i="15"/>
  <c r="I21" i="19"/>
  <c r="E44" i="19"/>
  <c r="F44" i="19"/>
  <c r="G44" i="19"/>
  <c r="E45" i="19"/>
  <c r="F45" i="19"/>
  <c r="G45" i="19"/>
  <c r="E46" i="19"/>
  <c r="F46" i="19"/>
  <c r="G46" i="19"/>
  <c r="E47" i="19"/>
  <c r="F47" i="19"/>
  <c r="G47" i="19"/>
  <c r="E48" i="19"/>
  <c r="F48" i="19"/>
  <c r="G48" i="19"/>
  <c r="E49" i="19"/>
  <c r="F49" i="19"/>
  <c r="G49" i="19"/>
  <c r="E50" i="19"/>
  <c r="F50" i="19"/>
  <c r="G50" i="19"/>
  <c r="N21" i="19"/>
  <c r="M21" i="19"/>
  <c r="L21" i="19"/>
  <c r="K21" i="19"/>
  <c r="J21" i="19"/>
  <c r="H21" i="19"/>
  <c r="G21" i="19"/>
  <c r="F21" i="19"/>
  <c r="E21" i="19"/>
  <c r="D21" i="19"/>
  <c r="C21" i="19"/>
  <c r="A1" i="19"/>
  <c r="G5" i="15"/>
  <c r="G6" i="15" s="1"/>
  <c r="A8" i="15"/>
  <c r="A9" i="15"/>
  <c r="A10" i="15"/>
  <c r="A11" i="15"/>
  <c r="A12" i="15"/>
  <c r="A13" i="15"/>
  <c r="A14" i="15"/>
  <c r="A7" i="15"/>
  <c r="A1" i="16"/>
  <c r="A1" i="15"/>
  <c r="A1" i="17"/>
  <c r="Q2" i="14"/>
  <c r="A1" i="11"/>
  <c r="D1" i="10"/>
  <c r="A1" i="8"/>
  <c r="A1" i="7"/>
  <c r="A1" i="6"/>
  <c r="K1" i="4"/>
  <c r="A1" i="3"/>
  <c r="A1" i="2"/>
  <c r="B1" i="9"/>
  <c r="A1" i="1"/>
  <c r="B2" i="18"/>
  <c r="D30" i="17"/>
  <c r="E30" i="17"/>
  <c r="F30" i="17"/>
  <c r="G30" i="17"/>
  <c r="H30" i="17"/>
  <c r="I30" i="17"/>
  <c r="J30" i="17"/>
  <c r="K30" i="17"/>
  <c r="L30" i="17"/>
  <c r="M30" i="17"/>
  <c r="N30" i="17"/>
  <c r="D31" i="17"/>
  <c r="E31" i="17"/>
  <c r="F31" i="17"/>
  <c r="G31" i="17"/>
  <c r="H31" i="17"/>
  <c r="I31" i="17"/>
  <c r="J31" i="17"/>
  <c r="K31" i="17"/>
  <c r="L31" i="17"/>
  <c r="M31" i="17"/>
  <c r="N31" i="17"/>
  <c r="D32" i="17"/>
  <c r="E32" i="17"/>
  <c r="F32" i="17"/>
  <c r="G32" i="17"/>
  <c r="H32" i="17"/>
  <c r="I32" i="17"/>
  <c r="J32" i="17"/>
  <c r="K32" i="17"/>
  <c r="L32" i="17"/>
  <c r="M32" i="17"/>
  <c r="N32" i="17"/>
  <c r="C32" i="17"/>
  <c r="C31" i="17"/>
  <c r="C30" i="17"/>
  <c r="D5" i="17"/>
  <c r="E5" i="17"/>
  <c r="F5" i="17"/>
  <c r="G5" i="17"/>
  <c r="H5" i="17"/>
  <c r="I5" i="17"/>
  <c r="J5" i="17"/>
  <c r="K5" i="17"/>
  <c r="L5" i="17"/>
  <c r="M5" i="17"/>
  <c r="N5" i="17"/>
  <c r="C5" i="17"/>
  <c r="C4" i="17"/>
  <c r="D4" i="17"/>
  <c r="E4" i="17"/>
  <c r="F4" i="17"/>
  <c r="G4" i="17"/>
  <c r="H4" i="17"/>
  <c r="I4" i="17"/>
  <c r="J4" i="17"/>
  <c r="K4" i="17"/>
  <c r="L4" i="17"/>
  <c r="M4" i="17"/>
  <c r="N4" i="17"/>
  <c r="D4" i="8"/>
  <c r="E3" i="16"/>
  <c r="B6" i="6"/>
  <c r="C6" i="6" s="1"/>
  <c r="G4" i="14"/>
  <c r="E3" i="14"/>
  <c r="C15" i="14"/>
  <c r="D15" i="14"/>
  <c r="E4" i="14"/>
  <c r="E5" i="14"/>
  <c r="E6" i="14"/>
  <c r="E7" i="14"/>
  <c r="E8" i="14"/>
  <c r="E9" i="14"/>
  <c r="E10" i="14"/>
  <c r="E11" i="14"/>
  <c r="E12" i="14"/>
  <c r="E13" i="14"/>
  <c r="E14" i="14"/>
  <c r="D5" i="8"/>
  <c r="D6" i="8"/>
  <c r="D7" i="8"/>
  <c r="D8" i="8"/>
  <c r="C7" i="4"/>
  <c r="D7" i="4" s="1"/>
  <c r="C6" i="4"/>
  <c r="D6" i="4" s="1"/>
  <c r="C5" i="4"/>
  <c r="D5" i="4" s="1"/>
  <c r="C4" i="4"/>
  <c r="D4" i="4" s="1"/>
  <c r="D3" i="4"/>
  <c r="E4" i="2"/>
  <c r="E5" i="2"/>
  <c r="E6" i="2"/>
  <c r="E7" i="2"/>
  <c r="E8" i="2"/>
  <c r="E9" i="2"/>
  <c r="E10" i="2"/>
  <c r="E11" i="2"/>
  <c r="E12" i="2"/>
  <c r="E13" i="2"/>
  <c r="E14" i="2"/>
  <c r="E3" i="2"/>
  <c r="E13" i="1"/>
  <c r="D15" i="1"/>
  <c r="C15" i="1"/>
  <c r="D14" i="1"/>
  <c r="E14" i="1" s="1"/>
  <c r="E5" i="1"/>
  <c r="C5" i="1"/>
  <c r="E7" i="1"/>
  <c r="E8" i="1"/>
  <c r="E9" i="1"/>
  <c r="E10" i="1"/>
  <c r="E11" i="1"/>
  <c r="E12" i="1"/>
  <c r="E6" i="1"/>
  <c r="H5" i="15" l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C36" i="6" s="1"/>
  <c r="E15" i="14"/>
  <c r="E15" i="1"/>
  <c r="H6" i="15" l="1"/>
  <c r="I5" i="15"/>
  <c r="J5" i="15" s="1"/>
  <c r="K5" i="15" s="1"/>
  <c r="L5" i="15" s="1"/>
  <c r="M5" i="15" s="1"/>
  <c r="N5" i="15" s="1"/>
  <c r="O5" i="15" s="1"/>
  <c r="P5" i="15" s="1"/>
  <c r="Q5" i="15" s="1"/>
  <c r="R5" i="15" s="1"/>
  <c r="S5" i="15" s="1"/>
  <c r="T5" i="15" s="1"/>
  <c r="U5" i="15" s="1"/>
  <c r="V5" i="15" s="1"/>
  <c r="W5" i="15" s="1"/>
  <c r="X5" i="15" s="1"/>
  <c r="Y5" i="15" s="1"/>
  <c r="Z5" i="15" s="1"/>
  <c r="AA5" i="15" s="1"/>
  <c r="AB5" i="15" s="1"/>
  <c r="AC5" i="15" s="1"/>
  <c r="AD5" i="15" s="1"/>
  <c r="AE5" i="15" s="1"/>
  <c r="AF5" i="15" s="1"/>
  <c r="AG5" i="15" s="1"/>
  <c r="AH5" i="15" s="1"/>
  <c r="AI5" i="15" s="1"/>
  <c r="AJ5" i="15" s="1"/>
  <c r="AK5" i="15" s="1"/>
  <c r="C23" i="6"/>
  <c r="C9" i="6"/>
  <c r="C10" i="6"/>
  <c r="C11" i="6"/>
  <c r="C7" i="6"/>
  <c r="C12" i="6"/>
  <c r="C8" i="6"/>
  <c r="C13" i="6"/>
  <c r="C25" i="6"/>
  <c r="C14" i="6"/>
  <c r="C15" i="6"/>
  <c r="C18" i="6"/>
  <c r="C29" i="6"/>
  <c r="C31" i="6"/>
  <c r="C16" i="6"/>
  <c r="C34" i="6"/>
  <c r="C26" i="6"/>
  <c r="C27" i="6"/>
  <c r="C28" i="6"/>
  <c r="C32" i="6"/>
  <c r="C35" i="6"/>
  <c r="C33" i="6"/>
  <c r="C22" i="6"/>
  <c r="C17" i="6"/>
  <c r="C19" i="6"/>
  <c r="C20" i="6"/>
  <c r="C30" i="6"/>
  <c r="C21" i="6"/>
  <c r="C24" i="6"/>
  <c r="F4" i="14"/>
  <c r="F6" i="14"/>
  <c r="F7" i="14"/>
  <c r="F8" i="14"/>
  <c r="F9" i="14"/>
  <c r="F10" i="14"/>
  <c r="F11" i="14"/>
  <c r="F12" i="14"/>
  <c r="F13" i="14"/>
  <c r="F14" i="14"/>
  <c r="F3" i="14"/>
  <c r="F5" i="14"/>
  <c r="I6" i="15" l="1"/>
  <c r="G5" i="14"/>
  <c r="G6" i="14"/>
  <c r="G7" i="14"/>
  <c r="G8" i="14"/>
  <c r="G9" i="14"/>
  <c r="G10" i="14"/>
  <c r="G11" i="14"/>
  <c r="G12" i="14"/>
  <c r="G13" i="14"/>
  <c r="G3" i="14"/>
  <c r="G14" i="14"/>
  <c r="F15" i="14"/>
  <c r="J6" i="15" l="1"/>
  <c r="K6" i="15" l="1"/>
  <c r="L6" i="15" l="1"/>
  <c r="M6" i="15" l="1"/>
  <c r="N6" i="15" l="1"/>
  <c r="O6" i="15" l="1"/>
  <c r="P6" i="15" l="1"/>
  <c r="Q6" i="15" l="1"/>
  <c r="R6" i="15" l="1"/>
  <c r="S6" i="15" l="1"/>
  <c r="T6" i="15" l="1"/>
  <c r="U6" i="15" l="1"/>
  <c r="V6" i="15" l="1"/>
  <c r="W6" i="15" l="1"/>
  <c r="X6" i="15" l="1"/>
  <c r="Y6" i="15" l="1"/>
  <c r="Z6" i="15" l="1"/>
  <c r="AA6" i="15" l="1"/>
  <c r="AB6" i="15" l="1"/>
  <c r="AC6" i="15" l="1"/>
  <c r="AD6" i="15" l="1"/>
  <c r="AE6" i="15" l="1"/>
  <c r="AF6" i="15" l="1"/>
  <c r="AG6" i="15" l="1"/>
  <c r="AH6" i="15" l="1"/>
  <c r="AI6" i="15" l="1"/>
  <c r="AJ6" i="15" l="1"/>
  <c r="AK6" i="15"/>
</calcChain>
</file>

<file path=xl/sharedStrings.xml><?xml version="1.0" encoding="utf-8"?>
<sst xmlns="http://schemas.openxmlformats.org/spreadsheetml/2006/main" count="372" uniqueCount="250">
  <si>
    <t>先月</t>
    <rPh sb="0" eb="2">
      <t>センゲツ</t>
    </rPh>
    <phoneticPr fontId="1"/>
  </si>
  <si>
    <t>今月</t>
    <rPh sb="0" eb="2">
      <t>コンゲツ</t>
    </rPh>
    <phoneticPr fontId="1"/>
  </si>
  <si>
    <t>先月比</t>
    <rPh sb="0" eb="2">
      <t>センゲツ</t>
    </rPh>
    <rPh sb="2" eb="3">
      <t>ヒ</t>
    </rPh>
    <phoneticPr fontId="1"/>
  </si>
  <si>
    <t>toyota</t>
    <phoneticPr fontId="1"/>
  </si>
  <si>
    <t>ダイハツ</t>
    <phoneticPr fontId="1"/>
  </si>
  <si>
    <t>日産</t>
    <rPh sb="0" eb="2">
      <t>ニッサン</t>
    </rPh>
    <phoneticPr fontId="1"/>
  </si>
  <si>
    <t>本田</t>
    <rPh sb="0" eb="2">
      <t>ホンダ</t>
    </rPh>
    <phoneticPr fontId="1"/>
  </si>
  <si>
    <t>マツダ</t>
    <phoneticPr fontId="1"/>
  </si>
  <si>
    <t>suzuki</t>
    <phoneticPr fontId="1"/>
  </si>
  <si>
    <t>subaru</t>
    <phoneticPr fontId="1"/>
  </si>
  <si>
    <t>三菱</t>
    <rPh sb="0" eb="2">
      <t>ミツビシ</t>
    </rPh>
    <phoneticPr fontId="1"/>
  </si>
  <si>
    <t>先月合計</t>
    <rPh sb="0" eb="2">
      <t>センゲツ</t>
    </rPh>
    <rPh sb="2" eb="4">
      <t>ゴウケイ</t>
    </rPh>
    <phoneticPr fontId="1"/>
  </si>
  <si>
    <t>今月合計</t>
    <rPh sb="0" eb="2">
      <t>コンゲツ</t>
    </rPh>
    <rPh sb="2" eb="4">
      <t>ゴウケイ</t>
    </rPh>
    <phoneticPr fontId="1"/>
  </si>
  <si>
    <t>合計</t>
    <rPh sb="0" eb="2">
      <t>ゴウケイ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</si>
  <si>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</si>
  <si>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</si>
  <si>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</si>
  <si>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</si>
  <si>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</si>
  <si>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</si>
  <si>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</si>
  <si>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</si>
  <si>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</si>
  <si>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</si>
  <si>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</si>
  <si>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</si>
  <si>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計画</t>
    <rPh sb="0" eb="2">
      <t>ケイカク</t>
    </rPh>
    <phoneticPr fontId="1"/>
  </si>
  <si>
    <t>実績</t>
    <rPh sb="0" eb="2">
      <t>ジッセキ</t>
    </rPh>
    <phoneticPr fontId="1"/>
  </si>
  <si>
    <t>差</t>
    <rPh sb="0" eb="1">
      <t>サ</t>
    </rPh>
    <phoneticPr fontId="1"/>
  </si>
  <si>
    <t>honda</t>
    <phoneticPr fontId="1"/>
  </si>
  <si>
    <t>列1</t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</si>
  <si>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</si>
  <si>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</si>
  <si>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</si>
  <si>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</si>
  <si>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</si>
  <si>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閾値</t>
    <rPh sb="0" eb="2">
      <t>シキイチ</t>
    </rPh>
    <phoneticPr fontId="1"/>
  </si>
  <si>
    <t>ギャップ</t>
    <phoneticPr fontId="1"/>
  </si>
  <si>
    <t>名前</t>
    <rPh sb="0" eb="2">
      <t>ナマエ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</si>
  <si>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</si>
  <si>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</si>
  <si>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</si>
  <si>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</si>
  <si>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テストテーブル</t>
    <phoneticPr fontId="1"/>
  </si>
  <si>
    <t>点数</t>
    <rPh sb="0" eb="2">
      <t>テンスウ</t>
    </rPh>
    <phoneticPr fontId="1"/>
  </si>
  <si>
    <t>評価</t>
    <rPh sb="0" eb="2">
      <t>ヒョウカ</t>
    </rPh>
    <phoneticPr fontId="1"/>
  </si>
  <si>
    <t>たろう</t>
    <phoneticPr fontId="1"/>
  </si>
  <si>
    <t>じろう</t>
    <phoneticPr fontId="1"/>
  </si>
  <si>
    <t>さぶろう</t>
    <phoneticPr fontId="1"/>
  </si>
  <si>
    <t>しろう</t>
    <phoneticPr fontId="1"/>
  </si>
  <si>
    <t>ごろう</t>
    <phoneticPr fontId="1"/>
  </si>
  <si>
    <t>飲料水</t>
    <rPh sb="0" eb="3">
      <t>インリョウスイ</t>
    </rPh>
    <phoneticPr fontId="1"/>
  </si>
  <si>
    <t>調味料</t>
    <rPh sb="0" eb="3">
      <t>チョウミリョウ</t>
    </rPh>
    <phoneticPr fontId="1"/>
  </si>
  <si>
    <t>野菜</t>
    <rPh sb="0" eb="2">
      <t>ヤサイ</t>
    </rPh>
    <phoneticPr fontId="1"/>
  </si>
  <si>
    <t>肉類</t>
    <rPh sb="0" eb="2">
      <t>ニクルイ</t>
    </rPh>
    <phoneticPr fontId="1"/>
  </si>
  <si>
    <t>牛</t>
    <rPh sb="0" eb="1">
      <t>ウシ</t>
    </rPh>
    <phoneticPr fontId="1"/>
  </si>
  <si>
    <t>豚</t>
    <rPh sb="0" eb="1">
      <t>ブタ</t>
    </rPh>
    <phoneticPr fontId="1"/>
  </si>
  <si>
    <t>鳥</t>
    <rPh sb="0" eb="1">
      <t>トリ</t>
    </rPh>
    <phoneticPr fontId="1"/>
  </si>
  <si>
    <t>ひき肉</t>
    <rPh sb="2" eb="3">
      <t>ニク</t>
    </rPh>
    <phoneticPr fontId="1"/>
  </si>
  <si>
    <t>きゃべつ</t>
    <phoneticPr fontId="1"/>
  </si>
  <si>
    <t>レタス</t>
  </si>
  <si>
    <t>レタス</t>
    <phoneticPr fontId="1"/>
  </si>
  <si>
    <t>にんじん</t>
    <phoneticPr fontId="1"/>
  </si>
  <si>
    <t>白菜</t>
    <rPh sb="0" eb="2">
      <t>ハクサイ</t>
    </rPh>
    <phoneticPr fontId="1"/>
  </si>
  <si>
    <t>塩</t>
    <rPh sb="0" eb="1">
      <t>シオ</t>
    </rPh>
    <phoneticPr fontId="1"/>
  </si>
  <si>
    <t>味噌</t>
    <rPh sb="0" eb="2">
      <t>ミソ</t>
    </rPh>
    <phoneticPr fontId="1"/>
  </si>
  <si>
    <t>醤油</t>
    <rPh sb="0" eb="2">
      <t>ショウユ</t>
    </rPh>
    <phoneticPr fontId="1"/>
  </si>
  <si>
    <t>つゆ</t>
    <phoneticPr fontId="1"/>
  </si>
  <si>
    <t>ソース</t>
    <phoneticPr fontId="1"/>
  </si>
  <si>
    <t>天然水</t>
    <rPh sb="0" eb="3">
      <t>テンネンスイ</t>
    </rPh>
    <phoneticPr fontId="1"/>
  </si>
  <si>
    <t>緑茶</t>
    <rPh sb="0" eb="2">
      <t>リョクチャ</t>
    </rPh>
    <phoneticPr fontId="1"/>
  </si>
  <si>
    <t>ほうじ茶</t>
    <rPh sb="3" eb="4">
      <t>チャ</t>
    </rPh>
    <phoneticPr fontId="1"/>
  </si>
  <si>
    <t>コーヒー</t>
    <phoneticPr fontId="1"/>
  </si>
  <si>
    <t>コーラ</t>
    <phoneticPr fontId="1"/>
  </si>
  <si>
    <t>種類</t>
    <rPh sb="0" eb="2">
      <t>シュルイ</t>
    </rPh>
    <phoneticPr fontId="1"/>
  </si>
  <si>
    <t>商品</t>
    <rPh sb="0" eb="2">
      <t>ショウヒン</t>
    </rPh>
    <phoneticPr fontId="1"/>
  </si>
  <si>
    <t>仕入れ数</t>
    <rPh sb="0" eb="2">
      <t>シイ</t>
    </rPh>
    <rPh sb="3" eb="4">
      <t>スウ</t>
    </rPh>
    <phoneticPr fontId="1"/>
  </si>
  <si>
    <t>自転車名</t>
    <rPh sb="0" eb="3">
      <t>ジテンシャ</t>
    </rPh>
    <rPh sb="3" eb="4">
      <t>メイ</t>
    </rPh>
    <phoneticPr fontId="1"/>
  </si>
  <si>
    <t>メーカー</t>
    <phoneticPr fontId="1"/>
  </si>
  <si>
    <t>変速</t>
  </si>
  <si>
    <t>変速</t>
    <rPh sb="0" eb="2">
      <t>ヘンソク</t>
    </rPh>
    <phoneticPr fontId="1"/>
  </si>
  <si>
    <t>価格</t>
  </si>
  <si>
    <t>価格</t>
    <rPh sb="0" eb="2">
      <t>カカク</t>
    </rPh>
    <phoneticPr fontId="1"/>
  </si>
  <si>
    <t>評価</t>
  </si>
  <si>
    <t>SL1</t>
    <phoneticPr fontId="1"/>
  </si>
  <si>
    <t>SL2</t>
    <phoneticPr fontId="1"/>
  </si>
  <si>
    <t>SL4</t>
  </si>
  <si>
    <t>SL3</t>
  </si>
  <si>
    <t>SL5</t>
  </si>
  <si>
    <t>SL6</t>
  </si>
  <si>
    <t>SL7</t>
  </si>
  <si>
    <t>SL8</t>
  </si>
  <si>
    <t>SL9</t>
  </si>
  <si>
    <t>SL10</t>
  </si>
  <si>
    <t>すぺしゃ</t>
    <phoneticPr fontId="1"/>
  </si>
  <si>
    <t>trek</t>
    <phoneticPr fontId="1"/>
  </si>
  <si>
    <t>コルナゴ</t>
    <phoneticPr fontId="1"/>
  </si>
  <si>
    <t>ジャイアント</t>
    <phoneticPr fontId="1"/>
  </si>
  <si>
    <t>ビアンキ</t>
    <phoneticPr fontId="1"/>
  </si>
  <si>
    <t>行ラベル</t>
  </si>
  <si>
    <t>総計</t>
  </si>
  <si>
    <t>(すべて)</t>
  </si>
  <si>
    <t>合計 / 価格</t>
  </si>
  <si>
    <t>合計 / 評価</t>
  </si>
  <si>
    <t>合計 / 変速</t>
  </si>
  <si>
    <t>発売日</t>
  </si>
  <si>
    <t>発売日</t>
    <rPh sb="0" eb="3">
      <t>ハツバイビ</t>
    </rPh>
    <phoneticPr fontId="1"/>
  </si>
  <si>
    <t>部品</t>
    <rPh sb="0" eb="2">
      <t>ブヒン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</si>
  <si>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</si>
  <si>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</si>
  <si>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在庫金額</t>
    <rPh sb="0" eb="2">
      <t>ザイコ</t>
    </rPh>
    <rPh sb="2" eb="4">
      <t>キンガク</t>
    </rPh>
    <phoneticPr fontId="1"/>
  </si>
  <si>
    <t>構成比</t>
    <rPh sb="0" eb="3">
      <t>コウセイヒ</t>
    </rPh>
    <phoneticPr fontId="1"/>
  </si>
  <si>
    <t>構成比累計</t>
    <rPh sb="0" eb="3">
      <t>コウセイヒ</t>
    </rPh>
    <rPh sb="3" eb="5">
      <t>ルイケイ</t>
    </rPh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</si>
  <si>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</si>
  <si>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</si>
  <si>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</si>
  <si>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</si>
  <si>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</si>
  <si>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</si>
  <si>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</si>
  <si>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計</t>
    <rPh sb="0" eb="1">
      <t>ケイ</t>
    </rPh>
    <phoneticPr fontId="1"/>
  </si>
  <si>
    <t>メーカー比較</t>
    <rPh sb="4" eb="6">
      <t>ヒカク</t>
    </rPh>
    <phoneticPr fontId="1"/>
  </si>
  <si>
    <t>可変閾値</t>
    <rPh sb="0" eb="2">
      <t>カヘン</t>
    </rPh>
    <rPh sb="2" eb="4">
      <t>イキチ</t>
    </rPh>
    <phoneticPr fontId="1"/>
  </si>
  <si>
    <t>計画と実績</t>
    <rPh sb="0" eb="2">
      <t>ケイカク</t>
    </rPh>
    <rPh sb="3" eb="5">
      <t>ジッセキ</t>
    </rPh>
    <phoneticPr fontId="1"/>
  </si>
  <si>
    <t>ウォーターフォールグラフ</t>
    <phoneticPr fontId="1"/>
  </si>
  <si>
    <t>task</t>
    <phoneticPr fontId="1"/>
  </si>
  <si>
    <t>終了日</t>
    <rPh sb="0" eb="2">
      <t>シュウリョウ</t>
    </rPh>
    <rPh sb="2" eb="3">
      <t>ヒ</t>
    </rPh>
    <phoneticPr fontId="1"/>
  </si>
  <si>
    <t>開始日</t>
    <rPh sb="0" eb="3">
      <t>カイシビ</t>
    </rPh>
    <phoneticPr fontId="1"/>
  </si>
  <si>
    <t>B</t>
    <phoneticPr fontId="1"/>
  </si>
  <si>
    <t>C</t>
  </si>
  <si>
    <t>E</t>
    <phoneticPr fontId="1"/>
  </si>
  <si>
    <t>日付自動更新とガントチャート機能</t>
    <rPh sb="0" eb="2">
      <t>ヒヅケ</t>
    </rPh>
    <rPh sb="2" eb="6">
      <t>ジドウコウシン</t>
    </rPh>
    <rPh sb="14" eb="16">
      <t>キノウ</t>
    </rPh>
    <phoneticPr fontId="1"/>
  </si>
  <si>
    <t>開発→挿入→スピンボタン→書式設定とリンク</t>
    <rPh sb="0" eb="2">
      <t>カイハツ</t>
    </rPh>
    <rPh sb="3" eb="5">
      <t>ソウニュウ</t>
    </rPh>
    <rPh sb="13" eb="17">
      <t>ショシキセッテイ</t>
    </rPh>
    <phoneticPr fontId="1"/>
  </si>
  <si>
    <t>はい</t>
    <phoneticPr fontId="1"/>
  </si>
  <si>
    <t>いいえ</t>
    <phoneticPr fontId="1"/>
  </si>
  <si>
    <t>あさはパン</t>
    <phoneticPr fontId="1"/>
  </si>
  <si>
    <t>P</t>
    <phoneticPr fontId="1"/>
  </si>
  <si>
    <t>ドーナツの中のテキストにリンク</t>
    <rPh sb="5" eb="6">
      <t>ナカ</t>
    </rPh>
    <phoneticPr fontId="1"/>
  </si>
  <si>
    <t>trek</t>
  </si>
  <si>
    <t>SL2</t>
  </si>
  <si>
    <t>コルナゴ</t>
  </si>
  <si>
    <t>ジャイアント</t>
  </si>
  <si>
    <t>すぺしゃ</t>
  </si>
  <si>
    <t>SL1</t>
  </si>
  <si>
    <t>ビアンキ</t>
  </si>
  <si>
    <t>(空白)</t>
  </si>
  <si>
    <t>pivotテーブルを複数作成する</t>
    <rPh sb="10" eb="14">
      <t>フクスウサクセイ</t>
    </rPh>
    <phoneticPr fontId="1"/>
  </si>
  <si>
    <t>パレート図を選択するのみ</t>
    <rPh sb="4" eb="5">
      <t>ズ</t>
    </rPh>
    <rPh sb="6" eb="8">
      <t>センタク</t>
    </rPh>
    <phoneticPr fontId="1"/>
  </si>
  <si>
    <t>REPT関数</t>
    <rPh sb="4" eb="6">
      <t>カンスウ</t>
    </rPh>
    <phoneticPr fontId="1"/>
  </si>
  <si>
    <t>棒グラフに絵を張り付ける</t>
    <rPh sb="0" eb="1">
      <t>ボウ</t>
    </rPh>
    <rPh sb="5" eb="6">
      <t>エ</t>
    </rPh>
    <rPh sb="7" eb="8">
      <t>ハ</t>
    </rPh>
    <rPh sb="9" eb="10">
      <t>ツ</t>
    </rPh>
    <phoneticPr fontId="1"/>
  </si>
  <si>
    <t>色を付けたい部分を選択して、条件付き書式</t>
    <rPh sb="0" eb="1">
      <t>イロ</t>
    </rPh>
    <rPh sb="2" eb="3">
      <t>ツ</t>
    </rPh>
    <rPh sb="6" eb="8">
      <t>ブブン</t>
    </rPh>
    <rPh sb="9" eb="11">
      <t>センタク</t>
    </rPh>
    <rPh sb="14" eb="17">
      <t>ジョウケンツ</t>
    </rPh>
    <rPh sb="18" eb="20">
      <t>ショシキ</t>
    </rPh>
    <phoneticPr fontId="1"/>
  </si>
  <si>
    <t>関数を参照</t>
    <rPh sb="0" eb="2">
      <t>カンスウ</t>
    </rPh>
    <rPh sb="3" eb="5">
      <t>サンショウ</t>
    </rPh>
    <phoneticPr fontId="1"/>
  </si>
  <si>
    <t>テーブルデザイン→スライサーを挿入→列１のスライサー</t>
    <rPh sb="15" eb="17">
      <t>ソウニュウ</t>
    </rPh>
    <rPh sb="18" eb="19">
      <t>レツ</t>
    </rPh>
    <phoneticPr fontId="1"/>
  </si>
  <si>
    <t>入力規則参照</t>
    <rPh sb="0" eb="4">
      <t>ニュウリョクキソク</t>
    </rPh>
    <rPh sb="4" eb="6">
      <t>サンショウ</t>
    </rPh>
    <phoneticPr fontId="1"/>
  </si>
  <si>
    <t>台数</t>
    <rPh sb="0" eb="2">
      <t>ダイスウ</t>
    </rPh>
    <phoneticPr fontId="1"/>
  </si>
  <si>
    <t>4月</t>
    <rPh sb="1" eb="2">
      <t>ツキ</t>
    </rPh>
    <phoneticPr fontId="1"/>
  </si>
  <si>
    <t>７月</t>
    <rPh sb="1" eb="2">
      <t>ツキ</t>
    </rPh>
    <phoneticPr fontId="1"/>
  </si>
  <si>
    <t>8月</t>
  </si>
  <si>
    <t>9月</t>
  </si>
  <si>
    <t>10月</t>
  </si>
  <si>
    <t>11月</t>
  </si>
  <si>
    <t>12月</t>
  </si>
  <si>
    <t>1月</t>
  </si>
  <si>
    <t>2月</t>
  </si>
  <si>
    <t>3月</t>
  </si>
  <si>
    <t>最大</t>
    <rPh sb="0" eb="2">
      <t>サイダイ</t>
    </rPh>
    <phoneticPr fontId="1"/>
  </si>
  <si>
    <t>最小</t>
    <rPh sb="0" eb="2">
      <t>サイショウ</t>
    </rPh>
    <phoneticPr fontId="1"/>
  </si>
  <si>
    <t>平均</t>
    <rPh sb="0" eb="2">
      <t>ヘイキン</t>
    </rPh>
    <phoneticPr fontId="1"/>
  </si>
  <si>
    <t>ウォーターフォール</t>
  </si>
  <si>
    <t>入力リスト</t>
  </si>
  <si>
    <t>計画と実績</t>
  </si>
  <si>
    <t>スライサー</t>
  </si>
  <si>
    <t>スピンボタン</t>
  </si>
  <si>
    <t>カレンダー</t>
  </si>
  <si>
    <t>入力規則の自動追加</t>
  </si>
  <si>
    <t>絵文字表現</t>
  </si>
  <si>
    <t>ダッシュボード_data</t>
  </si>
  <si>
    <t>ダッシュボード</t>
  </si>
  <si>
    <t>パレート図</t>
  </si>
  <si>
    <t>折れ線</t>
  </si>
  <si>
    <t>ガントチャート</t>
  </si>
  <si>
    <t>ドーナツグラフ</t>
  </si>
  <si>
    <t>目次</t>
    <rPh sb="0" eb="2">
      <t>モクジ</t>
    </rPh>
    <phoneticPr fontId="1"/>
  </si>
  <si>
    <t>No</t>
    <phoneticPr fontId="1"/>
  </si>
  <si>
    <t>予測グラフ</t>
    <rPh sb="0" eb="2">
      <t>ヨソク</t>
    </rPh>
    <phoneticPr fontId="1"/>
  </si>
  <si>
    <t>日付</t>
  </si>
  <si>
    <t>実績</t>
  </si>
  <si>
    <t>予測</t>
    <rPh sb="0" eb="2">
      <t>ヨソク</t>
    </rPh>
    <phoneticPr fontId="1"/>
  </si>
  <si>
    <t>予測(実績)</t>
  </si>
  <si>
    <t>信頼下限(実績)</t>
  </si>
  <si>
    <t>信頼上限(実績)</t>
  </si>
  <si>
    <t>残り日数</t>
    <rPh sb="0" eb="1">
      <t>ノコ</t>
    </rPh>
    <rPh sb="2" eb="4">
      <t>ニッスウ</t>
    </rPh>
    <phoneticPr fontId="1"/>
  </si>
  <si>
    <t>本日</t>
    <rPh sb="0" eb="2">
      <t>ホンジツ</t>
    </rPh>
    <phoneticPr fontId="1"/>
  </si>
  <si>
    <t>status</t>
    <phoneticPr fontId="1"/>
  </si>
  <si>
    <t>完了</t>
    <phoneticPr fontId="1"/>
  </si>
  <si>
    <t>着手中</t>
    <phoneticPr fontId="1"/>
  </si>
  <si>
    <t>未着手</t>
    <phoneticPr fontId="1"/>
  </si>
  <si>
    <t>ホーム→アドイン→ミニカレンダー</t>
    <phoneticPr fontId="1"/>
  </si>
  <si>
    <t>製品名</t>
    <rPh sb="0" eb="3">
      <t>セイヒンメイ</t>
    </rPh>
    <phoneticPr fontId="1"/>
  </si>
  <si>
    <t>数量</t>
    <rPh sb="0" eb="2">
      <t>スウリョウ</t>
    </rPh>
    <phoneticPr fontId="1"/>
  </si>
  <si>
    <t>時刻</t>
    <rPh sb="0" eb="2">
      <t>ジコク</t>
    </rPh>
    <phoneticPr fontId="1"/>
  </si>
  <si>
    <t>時刻は”時計マーク”で</t>
    <rPh sb="0" eb="2">
      <t>ジコク</t>
    </rPh>
    <rPh sb="4" eb="6">
      <t>トケイ</t>
    </rPh>
    <phoneticPr fontId="1"/>
  </si>
  <si>
    <t>B</t>
  </si>
  <si>
    <t>登録ボタン→右クリック→マクロの登録</t>
    <rPh sb="0" eb="2">
      <t>トウロク</t>
    </rPh>
    <rPh sb="6" eb="7">
      <t>ミギ</t>
    </rPh>
    <rPh sb="16" eb="18">
      <t>トウロク</t>
    </rPh>
    <phoneticPr fontId="1"/>
  </si>
  <si>
    <t>(ファイルをマクロ有効ファイルに変更して保存が必要)</t>
    <rPh sb="9" eb="11">
      <t>ユウコウ</t>
    </rPh>
    <rPh sb="16" eb="18">
      <t>ヘンコウ</t>
    </rPh>
    <rPh sb="20" eb="22">
      <t>ホゾン</t>
    </rPh>
    <rPh sb="23" eb="25">
      <t>ヒツヨウ</t>
    </rPh>
    <phoneticPr fontId="1"/>
  </si>
  <si>
    <t>登録フォーム</t>
  </si>
  <si>
    <t>開始</t>
    <rPh sb="0" eb="2">
      <t>カイシ</t>
    </rPh>
    <phoneticPr fontId="1"/>
  </si>
  <si>
    <t>終了</t>
    <rPh sb="0" eb="2">
      <t>シュウリョウ</t>
    </rPh>
    <phoneticPr fontId="1"/>
  </si>
  <si>
    <t>休憩</t>
    <rPh sb="0" eb="2">
      <t>キュウケイ</t>
    </rPh>
    <phoneticPr fontId="1"/>
  </si>
  <si>
    <t>実働時間</t>
    <rPh sb="0" eb="4">
      <t>ジツドウジカン</t>
    </rPh>
    <phoneticPr fontId="1"/>
  </si>
  <si>
    <t>分</t>
    <rPh sb="0" eb="1">
      <t>フン</t>
    </rPh>
    <phoneticPr fontId="1"/>
  </si>
  <si>
    <t>TIME関数をつかえば単位が混在していてもOK</t>
    <rPh sb="4" eb="6">
      <t>カンスウ</t>
    </rPh>
    <rPh sb="11" eb="13">
      <t>タンイ</t>
    </rPh>
    <rPh sb="14" eb="16">
      <t>コンザイ</t>
    </rPh>
    <phoneticPr fontId="1"/>
  </si>
  <si>
    <t>勤務表</t>
    <rPh sb="0" eb="3">
      <t>キンムヒョウ</t>
    </rPh>
    <phoneticPr fontId="1"/>
  </si>
  <si>
    <t>←入力セル</t>
    <rPh sb="1" eb="3">
      <t>ニュウリョク</t>
    </rPh>
    <phoneticPr fontId="1"/>
  </si>
  <si>
    <t>大項目</t>
    <rPh sb="0" eb="3">
      <t>ダイコウモク</t>
    </rPh>
    <phoneticPr fontId="1"/>
  </si>
  <si>
    <t>中項目</t>
    <rPh sb="0" eb="3">
      <t>チュウコウモク</t>
    </rPh>
    <phoneticPr fontId="1"/>
  </si>
  <si>
    <t>小項目</t>
    <rPh sb="0" eb="3">
      <t>ショウコウモク</t>
    </rPh>
    <phoneticPr fontId="1"/>
  </si>
  <si>
    <t>内容</t>
    <rPh sb="0" eb="2">
      <t>ナイヨウ</t>
    </rPh>
    <phoneticPr fontId="1"/>
  </si>
  <si>
    <t>担当者</t>
    <rPh sb="0" eb="3">
      <t>タントウシャ</t>
    </rPh>
    <phoneticPr fontId="1"/>
  </si>
  <si>
    <t>期限</t>
    <rPh sb="0" eb="2">
      <t>キゲン</t>
    </rPh>
    <phoneticPr fontId="1"/>
  </si>
  <si>
    <t>リボンのユーザー設定から”フォーム”を探して追加</t>
    <rPh sb="8" eb="10">
      <t>セッテイ</t>
    </rPh>
    <rPh sb="19" eb="20">
      <t>サガ</t>
    </rPh>
    <rPh sb="22" eb="24">
      <t>ツイカ</t>
    </rPh>
    <phoneticPr fontId="1"/>
  </si>
  <si>
    <t>マウスを使わず、tabやエンターで連続入力が可能</t>
    <rPh sb="4" eb="5">
      <t>ツカ</t>
    </rPh>
    <rPh sb="17" eb="21">
      <t>レンゾクニュウリョク</t>
    </rPh>
    <rPh sb="22" eb="24">
      <t>カノウ</t>
    </rPh>
    <phoneticPr fontId="1"/>
  </si>
  <si>
    <t>記入したい表を選択した状態で、フォームを選択 右のようなフォームが出てくる。</t>
    <rPh sb="0" eb="2">
      <t>キニュウ</t>
    </rPh>
    <rPh sb="5" eb="6">
      <t>ヒョウ</t>
    </rPh>
    <rPh sb="7" eb="9">
      <t>センタク</t>
    </rPh>
    <rPh sb="11" eb="13">
      <t>ジョウタイ</t>
    </rPh>
    <rPh sb="20" eb="22">
      <t>センタク</t>
    </rPh>
    <rPh sb="23" eb="24">
      <t>ミギ</t>
    </rPh>
    <rPh sb="33" eb="34">
      <t>デ</t>
    </rPh>
    <phoneticPr fontId="1"/>
  </si>
  <si>
    <t>d3</t>
  </si>
  <si>
    <t>uj</t>
  </si>
  <si>
    <t>kp</t>
  </si>
  <si>
    <t>efe</t>
  </si>
  <si>
    <t>fry</t>
  </si>
  <si>
    <t>grth</t>
  </si>
  <si>
    <t>gty</t>
  </si>
  <si>
    <t>bhj</t>
  </si>
  <si>
    <t>gv</t>
  </si>
  <si>
    <t>rfv</t>
  </si>
  <si>
    <t>gth</t>
  </si>
  <si>
    <t>ghte</t>
  </si>
  <si>
    <t>grh</t>
  </si>
  <si>
    <t>cb</t>
  </si>
  <si>
    <t>rh</t>
  </si>
  <si>
    <t>ferth</t>
  </si>
  <si>
    <t>fg</t>
  </si>
  <si>
    <t>dfgh</t>
  </si>
  <si>
    <t>efg</t>
  </si>
  <si>
    <t>rtgh</t>
  </si>
  <si>
    <t>gh</t>
  </si>
  <si>
    <t>ggh</t>
  </si>
  <si>
    <t>gtt</t>
  </si>
  <si>
    <t>フォーム入力</t>
    <rPh sb="4" eb="6">
      <t>ニュウリョク</t>
    </rPh>
    <phoneticPr fontId="1"/>
  </si>
  <si>
    <t>→テーブル名を付与(数式→名前の管理で一覧で確認可能)→種類の欄に入力規則で、飲料調味料野菜肉類を選択できるようにする</t>
    <rPh sb="5" eb="6">
      <t>メイ</t>
    </rPh>
    <rPh sb="7" eb="9">
      <t>フヨ</t>
    </rPh>
    <rPh sb="10" eb="12">
      <t>スウシキ</t>
    </rPh>
    <rPh sb="13" eb="15">
      <t>ナマエ</t>
    </rPh>
    <rPh sb="16" eb="18">
      <t>カンリ</t>
    </rPh>
    <rPh sb="19" eb="21">
      <t>イチラン</t>
    </rPh>
    <rPh sb="22" eb="26">
      <t>カクニンカノウ</t>
    </rPh>
    <rPh sb="28" eb="30">
      <t>シュルイ</t>
    </rPh>
    <rPh sb="31" eb="32">
      <t>ラン</t>
    </rPh>
    <rPh sb="33" eb="37">
      <t>ニュウリョクキソク</t>
    </rPh>
    <rPh sb="39" eb="41">
      <t>インリョウ</t>
    </rPh>
    <rPh sb="41" eb="44">
      <t>チョウミリョウ</t>
    </rPh>
    <rPh sb="44" eb="46">
      <t>ヤサイ</t>
    </rPh>
    <rPh sb="46" eb="48">
      <t>ニクルイ</t>
    </rPh>
    <rPh sb="49" eb="51">
      <t>センタク</t>
    </rPh>
    <phoneticPr fontId="1"/>
  </si>
  <si>
    <t>→商品欄は、入力規則にINDIRECT関数で種類欄を参照する</t>
    <rPh sb="1" eb="3">
      <t>ショウヒン</t>
    </rPh>
    <rPh sb="3" eb="4">
      <t>ラン</t>
    </rPh>
    <rPh sb="6" eb="10">
      <t>ニュウリョクキソク</t>
    </rPh>
    <rPh sb="19" eb="21">
      <t>カンスウ</t>
    </rPh>
    <rPh sb="22" eb="24">
      <t>シュルイ</t>
    </rPh>
    <rPh sb="24" eb="25">
      <t>ラン</t>
    </rPh>
    <rPh sb="26" eb="28">
      <t>サンショウ</t>
    </rPh>
    <phoneticPr fontId="1"/>
  </si>
  <si>
    <t>飲料水、調味料、野菜、肉類をそれぞれ1つずつテーブル化</t>
    <rPh sb="0" eb="3">
      <t>インリョウスイ</t>
    </rPh>
    <rPh sb="4" eb="7">
      <t>チョウミリョウ</t>
    </rPh>
    <rPh sb="8" eb="10">
      <t>ヤサイ</t>
    </rPh>
    <rPh sb="11" eb="13">
      <t>ニクルイ</t>
    </rPh>
    <rPh sb="26" eb="2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</si>
</sst>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;&quot;▲ &quot;0"/>
    <numFmt numFmtId="177" formatCode="0.0_ "/>
    <numFmt numFmtId="178" formatCode="d"/>
    <numFmt numFmtId="179" formatCode="m/d"/>
    <numFmt numFmtId="180" formatCode="yyyy/m"/>
    <numFmt numFmtId="181" formatCode="0_ "/>
    <numFmt numFmtId="182" formatCode="h:mm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0" tint="-0.1499984740745262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u/>
      <sz val="12"/>
      <color theme="1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2" borderId="9" xfId="0" applyFont="1" applyFill="1" applyBorder="1">
      <alignment vertical="center"/>
    </xf>
    <xf numFmtId="176" fontId="2" fillId="2" borderId="7" xfId="0" applyNumberFormat="1" applyFont="1" applyFill="1" applyBorder="1">
      <alignment vertical="center"/>
    </xf>
    <xf numFmtId="0" fontId="2" fillId="0" borderId="10" xfId="0" applyFont="1" applyBorder="1">
      <alignment vertical="center"/>
    </xf>
    <xf numFmtId="176" fontId="2" fillId="2" borderId="11" xfId="0" applyNumberFormat="1" applyFont="1" applyFill="1" applyBorder="1">
      <alignment vertical="center"/>
    </xf>
    <xf numFmtId="0" fontId="2" fillId="0" borderId="12" xfId="0" applyFont="1" applyBorder="1">
      <alignment vertical="center"/>
    </xf>
    <xf numFmtId="176" fontId="2" fillId="2" borderId="13" xfId="0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176" fontId="3" fillId="2" borderId="16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0" borderId="2" xfId="0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14" fontId="0" fillId="0" borderId="0" xfId="0" applyNumberFormat="1">
      <alignment vertical="center"/>
    </xf>
    <xf numFmtId="178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9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5" xfId="0" applyFont="1" applyBorder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0" applyFont="1">
      <alignment vertical="center"/>
    </xf>
    <xf numFmtId="9" fontId="2" fillId="2" borderId="1" xfId="0" applyNumberFormat="1" applyFont="1" applyFill="1" applyBorder="1">
      <alignment vertical="center"/>
    </xf>
    <xf numFmtId="9" fontId="2" fillId="0" borderId="1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80" fontId="2" fillId="0" borderId="1" xfId="0" applyNumberFormat="1" applyFont="1" applyBorder="1">
      <alignment vertical="center"/>
    </xf>
    <xf numFmtId="180" fontId="0" fillId="0" borderId="0" xfId="0" applyNumberFormat="1" applyAlignment="1"/>
    <xf numFmtId="0" fontId="0" fillId="0" borderId="0" xfId="0" applyAlignment="1"/>
    <xf numFmtId="2" fontId="0" fillId="0" borderId="0" xfId="0" applyNumberFormat="1" applyAlignment="1"/>
    <xf numFmtId="181" fontId="2" fillId="0" borderId="1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179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178" fontId="2" fillId="0" borderId="26" xfId="0" applyNumberFormat="1" applyFont="1" applyBorder="1">
      <alignment vertical="center"/>
    </xf>
    <xf numFmtId="14" fontId="2" fillId="0" borderId="0" xfId="0" applyNumberFormat="1" applyFont="1">
      <alignment vertical="center"/>
    </xf>
    <xf numFmtId="14" fontId="2" fillId="0" borderId="1" xfId="0" applyNumberFormat="1" applyFont="1" applyBorder="1" applyAlignment="1">
      <alignment horizontal="center" vertical="center"/>
    </xf>
    <xf numFmtId="18" fontId="2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82" fontId="2" fillId="0" borderId="0" xfId="0" applyNumberFormat="1" applyFont="1">
      <alignment vertical="center"/>
    </xf>
    <xf numFmtId="182" fontId="2" fillId="0" borderId="1" xfId="0" applyNumberFormat="1" applyFont="1" applyBorder="1">
      <alignment vertical="center"/>
    </xf>
    <xf numFmtId="20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5" fillId="0" borderId="0" xfId="1">
      <alignment vertical="center"/>
    </xf>
    <xf numFmtId="56" fontId="2" fillId="0" borderId="1" xfId="0" applyNumberFormat="1" applyFont="1" applyBorder="1">
      <alignment vertical="center"/>
    </xf>
  </cellXfs>
  <cellStyles count="2">
    <cellStyle name="ハイパーリンク" xfId="1" builtinId="8"/>
    <cellStyle name="標準" xfId="0" builtinId="0"/>
  </cellStyles>
  <dxfs count="18">
    <dxf>
      <fill>
        <patternFill>
          <bgColor theme="4" tint="0.39994506668294322"/>
        </patternFill>
      </fill>
    </dxf>
    <dxf>
      <font>
        <strike/>
      </font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80" formatCode="yyyy/m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Meiryo UI"/>
        <family val="3"/>
        <charset val="128"/>
        <scheme val="none"/>
      </font>
      <numFmt numFmtId="177" formatCode="0.0_ "/>
    </dxf>
    <dxf>
      <font>
        <strike val="0"/>
        <outline val="0"/>
        <shadow val="0"/>
        <vertAlign val="baseline"/>
        <sz val="11"/>
        <name val="Meiryo UI"/>
        <family val="3"/>
        <charset val="128"/>
        <scheme val="none"/>
      </font>
      <numFmt numFmtId="177" formatCode="0.0_ "/>
    </dxf>
    <dxf>
      <font>
        <strike val="0"/>
        <outline val="0"/>
        <shadow val="0"/>
        <vertAlign val="baseline"/>
        <sz val="11"/>
        <name val="Meiryo UI"/>
        <family val="3"/>
        <charset val="128"/>
        <scheme val="none"/>
      </font>
    </dxf>
    <dxf>
      <font>
        <strike val="0"/>
        <outline val="0"/>
        <shadow val="0"/>
        <vertAlign val="baseline"/>
        <sz val="11"/>
        <name val="Meiryo UI"/>
        <family val="3"/>
        <charset val="128"/>
        <scheme val="none"/>
      </font>
    </dxf>
    <dxf>
      <font>
        <strike val="0"/>
        <outline val="0"/>
        <shadow val="0"/>
        <vertAlign val="baseline"/>
        <sz val="11"/>
        <name val="Meiryo UI"/>
        <family val="3"/>
        <charset val="128"/>
        <scheme val="none"/>
      </font>
    </dxf>
    <dxf>
      <font>
        <strike val="0"/>
        <outline val="0"/>
        <shadow val="0"/>
        <vertAlign val="baseline"/>
        <sz val="11"/>
        <name val="Meiryo UI"/>
        <family val="3"/>
        <charset val="128"/>
        <scheme val="none"/>
      </font>
    </dxf>
    <dxf>
      <font>
        <strike val="0"/>
        <outline val="0"/>
        <shadow val="0"/>
        <vertAlign val="baseline"/>
        <sz val="11"/>
        <name val="Meiryo UI"/>
        <family val="3"/>
        <charset val="128"/>
        <scheme val="none"/>
      </font>
    </dxf>
    <dxf>
      <font>
        <strike val="0"/>
        <outline val="0"/>
        <shadow val="0"/>
        <vertAlign val="baseline"/>
        <sz val="1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07/relationships/slicerCache" Target="slicerCaches/slicerCache5.xml"/><Relationship Id="rId3" Type="http://schemas.openxmlformats.org/officeDocument/2006/relationships/worksheet" Target="worksheets/sheet3.xml"/><Relationship Id="rId21" Type="http://schemas.microsoft.com/office/2007/relationships/slicerCache" Target="slicerCaches/slicerCach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計画と実績!$B$1</c:f>
          <c:strCache>
            <c:ptCount val="1"/>
            <c:pt idx="0">
              <c:v>計画と実績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計画と実績!$C$2</c:f>
              <c:strCache>
                <c:ptCount val="1"/>
                <c:pt idx="0">
                  <c:v>計画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875780-600F-4496-AE5C-BECE3445F3E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23E-41CB-9D42-6A8F7D7BE9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FA73B08-5383-4155-B3CE-BFCA6FEACEE0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23E-41CB-9D42-6A8F7D7BE9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300357D-0D16-49E0-ACAD-FD12EB28E62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23E-41CB-9D42-6A8F7D7BE9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D59A2DC-BB25-4D4B-9BC0-A1D330D07E3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23E-41CB-9D42-6A8F7D7BE93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E4CFB6A-3298-478F-8E31-52598DAA796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23E-41CB-9D42-6A8F7D7BE93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46FF2A4-2EBE-46CB-95FD-C77B182B780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23E-41CB-9D42-6A8F7D7BE93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3EFC4C0-D6B9-4BE7-853A-C850248C916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23E-41CB-9D42-6A8F7D7BE93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C1EBECD-4E7C-453E-9F8E-7741E2EEACD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23E-41CB-9D42-6A8F7D7BE93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C1834E4-27E2-4AE4-AFB8-85100924EBA4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23E-41CB-9D42-6A8F7D7BE93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A65F87C-A0A4-490E-87A4-030291583D6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23E-41CB-9D42-6A8F7D7BE93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E528B93-E03A-4BA9-88A5-191346A5F03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23E-41CB-9D42-6A8F7D7BE93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58A85D1-CD11-468C-A737-CFDD4729066A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23E-41CB-9D42-6A8F7D7BE9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計画と実績!$B$3:$B$14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計画と実績!$C$3:$C$14</c:f>
              <c:numCache>
                <c:formatCode>General</c:formatCode>
                <c:ptCount val="12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計画と実績!$E$3:$E$14</c15:f>
                <c15:dlblRangeCache>
                  <c:ptCount val="12"/>
                  <c:pt idx="0">
                    <c:v>100</c:v>
                  </c:pt>
                  <c:pt idx="1">
                    <c:v>100</c:v>
                  </c:pt>
                  <c:pt idx="2">
                    <c:v>100</c:v>
                  </c:pt>
                  <c:pt idx="3">
                    <c:v>100</c:v>
                  </c:pt>
                  <c:pt idx="4">
                    <c:v>100</c:v>
                  </c:pt>
                  <c:pt idx="5">
                    <c:v>100</c:v>
                  </c:pt>
                  <c:pt idx="6">
                    <c:v>▲ 100</c:v>
                  </c:pt>
                  <c:pt idx="7">
                    <c:v>▲ 100</c:v>
                  </c:pt>
                  <c:pt idx="8">
                    <c:v>▲ 100</c:v>
                  </c:pt>
                  <c:pt idx="9">
                    <c:v>▲ 100</c:v>
                  </c:pt>
                  <c:pt idx="10">
                    <c:v>▲ 100</c:v>
                  </c:pt>
                  <c:pt idx="11">
                    <c:v>▲ 100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3E-41CB-9D42-6A8F7D7BE9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33"/>
        <c:overlap val="-27"/>
        <c:axId val="684479864"/>
        <c:axId val="684480584"/>
      </c:barChart>
      <c:barChart>
        <c:barDir val="col"/>
        <c:grouping val="clustered"/>
        <c:varyColors val="0"/>
        <c:ser>
          <c:idx val="1"/>
          <c:order val="1"/>
          <c:tx>
            <c:strRef>
              <c:f>計画と実績!$D$2</c:f>
              <c:strCache>
                <c:ptCount val="1"/>
                <c:pt idx="0">
                  <c:v>実績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計画と実績!$B$3:$B$14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計画と実績!$D$3:$D$14</c:f>
              <c:numCache>
                <c:formatCode>General</c:formatCode>
                <c:ptCount val="1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E-41CB-9D42-6A8F7D7BE9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27"/>
        <c:axId val="541715760"/>
        <c:axId val="541714320"/>
      </c:barChart>
      <c:catAx>
        <c:axId val="68447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4480584"/>
        <c:crosses val="autoZero"/>
        <c:auto val="1"/>
        <c:lblAlgn val="ctr"/>
        <c:lblOffset val="100"/>
        <c:noMultiLvlLbl val="0"/>
      </c:catAx>
      <c:valAx>
        <c:axId val="68448058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4479864"/>
        <c:crosses val="autoZero"/>
        <c:crossBetween val="between"/>
      </c:valAx>
      <c:valAx>
        <c:axId val="541714320"/>
        <c:scaling>
          <c:orientation val="minMax"/>
          <c:max val="5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1715760"/>
        <c:crosses val="max"/>
        <c:crossBetween val="between"/>
      </c:valAx>
      <c:catAx>
        <c:axId val="54171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1714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ドーナツグラフ!$E$1</c:f>
              <c:strCache>
                <c:ptCount val="1"/>
                <c:pt idx="0">
                  <c:v>あさはパン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97-4CAE-81E8-28B509E4EA85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3D-4774-80CE-734AA4AC5D8D}"/>
              </c:ext>
            </c:extLst>
          </c:dPt>
          <c:cat>
            <c:strRef>
              <c:f>ドーナツグラフ!$D$2:$D$3</c:f>
              <c:strCache>
                <c:ptCount val="2"/>
                <c:pt idx="0">
                  <c:v>はい</c:v>
                </c:pt>
                <c:pt idx="1">
                  <c:v>いいえ</c:v>
                </c:pt>
              </c:strCache>
            </c:strRef>
          </c:cat>
          <c:val>
            <c:numRef>
              <c:f>ドーナツグラフ!$E$2:$E$3</c:f>
              <c:numCache>
                <c:formatCode>0%</c:formatCode>
                <c:ptCount val="2"/>
                <c:pt idx="0">
                  <c:v>0.8</c:v>
                </c:pt>
                <c:pt idx="1">
                  <c:v>0.19999999999999996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D-4774-80CE-734AA4AC5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予測グラフ!$D$37</c:f>
              <c:strCache>
                <c:ptCount val="1"/>
                <c:pt idx="0">
                  <c:v>実績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予測グラフ!$D$38:$D$50</c:f>
              <c:numCache>
                <c:formatCode>General</c:formatCode>
                <c:ptCount val="13"/>
                <c:pt idx="0">
                  <c:v>34</c:v>
                </c:pt>
                <c:pt idx="1">
                  <c:v>55</c:v>
                </c:pt>
                <c:pt idx="2">
                  <c:v>45</c:v>
                </c:pt>
                <c:pt idx="3">
                  <c:v>67</c:v>
                </c:pt>
                <c:pt idx="4">
                  <c:v>90</c:v>
                </c:pt>
                <c:pt idx="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0-4F6D-8748-DC483B046FEE}"/>
            </c:ext>
          </c:extLst>
        </c:ser>
        <c:ser>
          <c:idx val="1"/>
          <c:order val="1"/>
          <c:tx>
            <c:strRef>
              <c:f>予測グラフ!$E$37</c:f>
              <c:strCache>
                <c:ptCount val="1"/>
                <c:pt idx="0">
                  <c:v>予測(実績)</c:v>
                </c:pt>
              </c:strCache>
            </c:strRef>
          </c:tx>
          <c:spPr>
            <a:ln w="158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00-4F6D-8748-DC483B046FEE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予測グラフ!$C$38:$C$50</c:f>
              <c:numCache>
                <c:formatCode>yyyy/m</c:formatCode>
                <c:ptCount val="1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45747</c:v>
                </c:pt>
              </c:numCache>
            </c:numRef>
          </c:cat>
          <c:val>
            <c:numRef>
              <c:f>予測グラフ!$E$38:$E$50</c:f>
              <c:numCache>
                <c:formatCode>General</c:formatCode>
                <c:ptCount val="13"/>
                <c:pt idx="5">
                  <c:v>43</c:v>
                </c:pt>
                <c:pt idx="6">
                  <c:v>64.309629290300734</c:v>
                </c:pt>
                <c:pt idx="7">
                  <c:v>68.271644429854888</c:v>
                </c:pt>
                <c:pt idx="8">
                  <c:v>72.233659569409056</c:v>
                </c:pt>
                <c:pt idx="9">
                  <c:v>76.195674708963224</c:v>
                </c:pt>
                <c:pt idx="10">
                  <c:v>80.157689848517379</c:v>
                </c:pt>
                <c:pt idx="11">
                  <c:v>84.119704988071547</c:v>
                </c:pt>
                <c:pt idx="12">
                  <c:v>87.953913187640097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0-4F6D-8748-DC483B046FEE}"/>
            </c:ext>
          </c:extLst>
        </c:ser>
        <c:ser>
          <c:idx val="2"/>
          <c:order val="2"/>
          <c:tx>
            <c:strRef>
              <c:f>予測グラフ!$F$37</c:f>
              <c:strCache>
                <c:ptCount val="1"/>
                <c:pt idx="0">
                  <c:v>信頼下限(実績)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ysDot"/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00-4F6D-8748-DC483B046FEE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予測グラフ!$C$38:$C$50</c:f>
              <c:numCache>
                <c:formatCode>yyyy/m</c:formatCode>
                <c:ptCount val="1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45747</c:v>
                </c:pt>
              </c:numCache>
            </c:numRef>
          </c:cat>
          <c:val>
            <c:numRef>
              <c:f>予測グラフ!$F$38:$F$50</c:f>
              <c:numCache>
                <c:formatCode>General</c:formatCode>
                <c:ptCount val="13"/>
                <c:pt idx="5" formatCode="0.00">
                  <c:v>43</c:v>
                </c:pt>
                <c:pt idx="6" formatCode="0.00">
                  <c:v>25.808008141426299</c:v>
                </c:pt>
                <c:pt idx="7" formatCode="0.00">
                  <c:v>29.460768959928558</c:v>
                </c:pt>
                <c:pt idx="8" formatCode="0.00">
                  <c:v>33.111143239618464</c:v>
                </c:pt>
                <c:pt idx="9" formatCode="0.00">
                  <c:v>36.75914996933988</c:v>
                </c:pt>
                <c:pt idx="10" formatCode="0.00">
                  <c:v>40.404807963245588</c:v>
                </c:pt>
                <c:pt idx="11" formatCode="0.00">
                  <c:v>44.048135856569715</c:v>
                </c:pt>
                <c:pt idx="12" formatCode="0.00">
                  <c:v>47.57166013725287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00-4F6D-8748-DC483B046FEE}"/>
            </c:ext>
          </c:extLst>
        </c:ser>
        <c:ser>
          <c:idx val="3"/>
          <c:order val="3"/>
          <c:tx>
            <c:strRef>
              <c:f>予測グラフ!$G$37</c:f>
              <c:strCache>
                <c:ptCount val="1"/>
                <c:pt idx="0">
                  <c:v>信頼上限(実績)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ysDot"/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00-4F6D-8748-DC483B046FEE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予測グラフ!$C$38:$C$50</c:f>
              <c:numCache>
                <c:formatCode>yyyy/m</c:formatCode>
                <c:ptCount val="1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45747</c:v>
                </c:pt>
              </c:numCache>
            </c:numRef>
          </c:cat>
          <c:val>
            <c:numRef>
              <c:f>予測グラフ!$G$38:$G$50</c:f>
              <c:numCache>
                <c:formatCode>General</c:formatCode>
                <c:ptCount val="13"/>
                <c:pt idx="5" formatCode="0.00">
                  <c:v>43</c:v>
                </c:pt>
                <c:pt idx="6" formatCode="0.00">
                  <c:v>102.81125043917517</c:v>
                </c:pt>
                <c:pt idx="7" formatCode="0.00">
                  <c:v>107.08251989978122</c:v>
                </c:pt>
                <c:pt idx="8" formatCode="0.00">
                  <c:v>111.35617589919966</c:v>
                </c:pt>
                <c:pt idx="9" formatCode="0.00">
                  <c:v>115.63219944858656</c:v>
                </c:pt>
                <c:pt idx="10" formatCode="0.00">
                  <c:v>119.91057173378917</c:v>
                </c:pt>
                <c:pt idx="11" formatCode="0.00">
                  <c:v>124.19127411957338</c:v>
                </c:pt>
                <c:pt idx="12" formatCode="0.00">
                  <c:v>128.33616623802732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00-4F6D-8748-DC483B04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631192"/>
        <c:axId val="695630832"/>
      </c:lineChart>
      <c:catAx>
        <c:axId val="69563119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695630832"/>
        <c:crosses val="autoZero"/>
        <c:auto val="1"/>
        <c:lblAlgn val="ctr"/>
        <c:lblOffset val="100"/>
        <c:noMultiLvlLbl val="0"/>
      </c:catAx>
      <c:valAx>
        <c:axId val="69563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69563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スライサー!$B$2</c:f>
          <c:strCache>
            <c:ptCount val="1"/>
            <c:pt idx="0">
              <c:v>メーカー比較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スライサー!$C$3</c:f>
              <c:strCache>
                <c:ptCount val="1"/>
                <c:pt idx="0">
                  <c:v>４月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スライサー!$B$4:$B$7</c:f>
              <c:strCache>
                <c:ptCount val="4"/>
                <c:pt idx="0">
                  <c:v>toyota</c:v>
                </c:pt>
                <c:pt idx="1">
                  <c:v>honda</c:v>
                </c:pt>
                <c:pt idx="2">
                  <c:v>subaru</c:v>
                </c:pt>
                <c:pt idx="3">
                  <c:v>マツダ</c:v>
                </c:pt>
              </c:strCache>
            </c:strRef>
          </c:cat>
          <c:val>
            <c:numRef>
              <c:f>スライサー!$C$4:$C$7</c:f>
              <c:numCache>
                <c:formatCode>General</c:formatCode>
                <c:ptCount val="4"/>
                <c:pt idx="0">
                  <c:v>234</c:v>
                </c:pt>
                <c:pt idx="1">
                  <c:v>324</c:v>
                </c:pt>
                <c:pt idx="2">
                  <c:v>899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4-4B55-94D2-48F03C469E6F}"/>
            </c:ext>
          </c:extLst>
        </c:ser>
        <c:ser>
          <c:idx val="1"/>
          <c:order val="1"/>
          <c:tx>
            <c:strRef>
              <c:f>スライサー!$D$3</c:f>
              <c:strCache>
                <c:ptCount val="1"/>
                <c:pt idx="0">
                  <c:v>５月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スライサー!$B$4:$B$7</c:f>
              <c:strCache>
                <c:ptCount val="4"/>
                <c:pt idx="0">
                  <c:v>toyota</c:v>
                </c:pt>
                <c:pt idx="1">
                  <c:v>honda</c:v>
                </c:pt>
                <c:pt idx="2">
                  <c:v>subaru</c:v>
                </c:pt>
                <c:pt idx="3">
                  <c:v>マツダ</c:v>
                </c:pt>
              </c:strCache>
            </c:strRef>
          </c:cat>
          <c:val>
            <c:numRef>
              <c:f>スライサー!$D$4:$D$7</c:f>
              <c:numCache>
                <c:formatCode>General</c:formatCode>
                <c:ptCount val="4"/>
                <c:pt idx="0">
                  <c:v>345</c:v>
                </c:pt>
                <c:pt idx="1">
                  <c:v>534</c:v>
                </c:pt>
                <c:pt idx="2">
                  <c:v>876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64-4B55-94D2-48F03C469E6F}"/>
            </c:ext>
          </c:extLst>
        </c:ser>
        <c:ser>
          <c:idx val="2"/>
          <c:order val="2"/>
          <c:tx>
            <c:strRef>
              <c:f>スライサー!$E$3</c:f>
              <c:strCache>
                <c:ptCount val="1"/>
                <c:pt idx="0">
                  <c:v>６月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スライサー!$B$4:$B$7</c:f>
              <c:strCache>
                <c:ptCount val="4"/>
                <c:pt idx="0">
                  <c:v>toyota</c:v>
                </c:pt>
                <c:pt idx="1">
                  <c:v>honda</c:v>
                </c:pt>
                <c:pt idx="2">
                  <c:v>subaru</c:v>
                </c:pt>
                <c:pt idx="3">
                  <c:v>マツダ</c:v>
                </c:pt>
              </c:strCache>
            </c:strRef>
          </c:cat>
          <c:val>
            <c:numRef>
              <c:f>スライサー!$E$4:$E$7</c:f>
              <c:numCache>
                <c:formatCode>General</c:formatCode>
                <c:ptCount val="4"/>
                <c:pt idx="0">
                  <c:v>435</c:v>
                </c:pt>
                <c:pt idx="1">
                  <c:v>43</c:v>
                </c:pt>
                <c:pt idx="2">
                  <c:v>90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64-4B55-94D2-48F03C469E6F}"/>
            </c:ext>
          </c:extLst>
        </c:ser>
        <c:ser>
          <c:idx val="3"/>
          <c:order val="3"/>
          <c:tx>
            <c:strRef>
              <c:f>スライサー!$F$3</c:f>
              <c:strCache>
                <c:ptCount val="1"/>
                <c:pt idx="0">
                  <c:v>７月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スライサー!$B$4:$B$7</c:f>
              <c:strCache>
                <c:ptCount val="4"/>
                <c:pt idx="0">
                  <c:v>toyota</c:v>
                </c:pt>
                <c:pt idx="1">
                  <c:v>honda</c:v>
                </c:pt>
                <c:pt idx="2">
                  <c:v>subaru</c:v>
                </c:pt>
                <c:pt idx="3">
                  <c:v>マツダ</c:v>
                </c:pt>
              </c:strCache>
            </c:strRef>
          </c:cat>
          <c:val>
            <c:numRef>
              <c:f>スライサー!$F$4:$F$7</c:f>
              <c:numCache>
                <c:formatCode>General</c:formatCode>
                <c:ptCount val="4"/>
                <c:pt idx="0">
                  <c:v>42</c:v>
                </c:pt>
                <c:pt idx="1">
                  <c:v>234</c:v>
                </c:pt>
                <c:pt idx="2">
                  <c:v>876</c:v>
                </c:pt>
                <c:pt idx="3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64-4B55-94D2-48F03C469E6F}"/>
            </c:ext>
          </c:extLst>
        </c:ser>
        <c:ser>
          <c:idx val="4"/>
          <c:order val="4"/>
          <c:tx>
            <c:strRef>
              <c:f>スライサー!$G$3</c:f>
              <c:strCache>
                <c:ptCount val="1"/>
                <c:pt idx="0">
                  <c:v>８月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スライサー!$B$4:$B$7</c:f>
              <c:strCache>
                <c:ptCount val="4"/>
                <c:pt idx="0">
                  <c:v>toyota</c:v>
                </c:pt>
                <c:pt idx="1">
                  <c:v>honda</c:v>
                </c:pt>
                <c:pt idx="2">
                  <c:v>subaru</c:v>
                </c:pt>
                <c:pt idx="3">
                  <c:v>マツダ</c:v>
                </c:pt>
              </c:strCache>
            </c:strRef>
          </c:cat>
          <c:val>
            <c:numRef>
              <c:f>スライサー!$G$4:$G$7</c:f>
              <c:numCache>
                <c:formatCode>General</c:formatCode>
                <c:ptCount val="4"/>
                <c:pt idx="0">
                  <c:v>543</c:v>
                </c:pt>
                <c:pt idx="1">
                  <c:v>567</c:v>
                </c:pt>
                <c:pt idx="2">
                  <c:v>76</c:v>
                </c:pt>
                <c:pt idx="3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64-4B55-94D2-48F03C469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676912"/>
        <c:axId val="673679072"/>
      </c:barChart>
      <c:catAx>
        <c:axId val="67367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3679072"/>
        <c:crosses val="autoZero"/>
        <c:auto val="1"/>
        <c:lblAlgn val="ctr"/>
        <c:lblOffset val="100"/>
        <c:noMultiLvlLbl val="0"/>
      </c:catAx>
      <c:valAx>
        <c:axId val="6736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367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スピンボタン!$A$1</c:f>
          <c:strCache>
            <c:ptCount val="1"/>
            <c:pt idx="0">
              <c:v>可変閾値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スピンボタン!$B$2</c:f>
              <c:strCache>
                <c:ptCount val="1"/>
                <c:pt idx="0">
                  <c:v>計画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スピンボタン!$A$3:$A$7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スピンボタン!$B$3:$B$7</c:f>
              <c:numCache>
                <c:formatCode>General</c:formatCode>
                <c:ptCount val="5"/>
                <c:pt idx="0">
                  <c:v>100</c:v>
                </c:pt>
                <c:pt idx="1">
                  <c:v>20</c:v>
                </c:pt>
                <c:pt idx="2">
                  <c:v>80</c:v>
                </c:pt>
                <c:pt idx="3">
                  <c:v>45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0-4A8D-AFE7-A4864A54A4C4}"/>
            </c:ext>
          </c:extLst>
        </c:ser>
        <c:ser>
          <c:idx val="2"/>
          <c:order val="2"/>
          <c:tx>
            <c:strRef>
              <c:f>スピンボタン!$D$2</c:f>
              <c:strCache>
                <c:ptCount val="1"/>
                <c:pt idx="0">
                  <c:v>ギャップ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スピンボタン!$A$3:$A$7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スピンボタン!$D$3:$D$7</c:f>
              <c:numCache>
                <c:formatCode>General</c:formatCode>
                <c:ptCount val="5"/>
                <c:pt idx="0">
                  <c:v>#N/A</c:v>
                </c:pt>
                <c:pt idx="1">
                  <c:v>75</c:v>
                </c:pt>
                <c:pt idx="2">
                  <c:v>15</c:v>
                </c:pt>
                <c:pt idx="3">
                  <c:v>50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F0-4A8D-AFE7-A4864A54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04173592"/>
        <c:axId val="704172512"/>
      </c:barChart>
      <c:lineChart>
        <c:grouping val="standard"/>
        <c:varyColors val="0"/>
        <c:ser>
          <c:idx val="1"/>
          <c:order val="1"/>
          <c:tx>
            <c:strRef>
              <c:f>スピンボタン!$C$2</c:f>
              <c:strCache>
                <c:ptCount val="1"/>
                <c:pt idx="0">
                  <c:v>閾値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スピンボタン!$A$3:$A$7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スピンボタン!$C$3:$C$7</c:f>
              <c:numCache>
                <c:formatCode>General</c:formatCode>
                <c:ptCount val="5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0-4A8D-AFE7-A4864A54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173592"/>
        <c:axId val="704172512"/>
      </c:lineChart>
      <c:catAx>
        <c:axId val="70417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4172512"/>
        <c:crosses val="autoZero"/>
        <c:auto val="1"/>
        <c:lblAlgn val="ctr"/>
        <c:lblOffset val="100"/>
        <c:noMultiLvlLbl val="0"/>
      </c:catAx>
      <c:valAx>
        <c:axId val="70417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417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9-4CBD-B518-55E939539C23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0B9-4CBD-B518-55E939539C23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B9-4CBD-B518-55E939539C23}"/>
              </c:ext>
            </c:extLst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B9-4CBD-B518-55E939539C23}"/>
              </c:ext>
            </c:extLst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B9-4CBD-B518-55E939539C23}"/>
              </c:ext>
            </c:extLst>
          </c:dPt>
          <c:cat>
            <c:strRef>
              <c:f>絵文字表現!$B$4:$B$8</c:f>
              <c:strCache>
                <c:ptCount val="5"/>
                <c:pt idx="0">
                  <c:v>たろう</c:v>
                </c:pt>
                <c:pt idx="1">
                  <c:v>じろう</c:v>
                </c:pt>
                <c:pt idx="2">
                  <c:v>さぶろう</c:v>
                </c:pt>
                <c:pt idx="3">
                  <c:v>しろう</c:v>
                </c:pt>
                <c:pt idx="4">
                  <c:v>ごろう</c:v>
                </c:pt>
              </c:strCache>
            </c:strRef>
          </c:cat>
          <c:val>
            <c:numRef>
              <c:f>絵文字表現!$C$4:$C$8</c:f>
              <c:numCache>
                <c:formatCode>General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9-4CBD-B518-55E93953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0921664"/>
        <c:axId val="620920584"/>
      </c:barChart>
      <c:catAx>
        <c:axId val="62092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920584"/>
        <c:crosses val="autoZero"/>
        <c:auto val="1"/>
        <c:lblAlgn val="ctr"/>
        <c:lblOffset val="100"/>
        <c:noMultiLvlLbl val="0"/>
      </c:catAx>
      <c:valAx>
        <c:axId val="62092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92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[グラフテンプレート.xlsx]ダッシュボード_data!ピボットテーブル6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メーカー別価格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ダッシュボード_data!$I$6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ダッシュボード_data!$H$7:$H$24</c:f>
              <c:multiLvlStrCache>
                <c:ptCount val="11"/>
                <c:lvl>
                  <c:pt idx="0">
                    <c:v>SL10</c:v>
                  </c:pt>
                  <c:pt idx="1">
                    <c:v>SL2</c:v>
                  </c:pt>
                  <c:pt idx="2">
                    <c:v>SL3</c:v>
                  </c:pt>
                  <c:pt idx="3">
                    <c:v>SL6</c:v>
                  </c:pt>
                  <c:pt idx="4">
                    <c:v>SL8</c:v>
                  </c:pt>
                  <c:pt idx="5">
                    <c:v>SL4</c:v>
                  </c:pt>
                  <c:pt idx="6">
                    <c:v>SL7</c:v>
                  </c:pt>
                  <c:pt idx="7">
                    <c:v>SL9</c:v>
                  </c:pt>
                  <c:pt idx="8">
                    <c:v>SL1</c:v>
                  </c:pt>
                  <c:pt idx="9">
                    <c:v>SL5</c:v>
                  </c:pt>
                  <c:pt idx="10">
                    <c:v>(空白)</c:v>
                  </c:pt>
                </c:lvl>
                <c:lvl>
                  <c:pt idx="0">
                    <c:v>trek</c:v>
                  </c:pt>
                  <c:pt idx="2">
                    <c:v>コルナゴ</c:v>
                  </c:pt>
                  <c:pt idx="5">
                    <c:v>ジャイアント</c:v>
                  </c:pt>
                  <c:pt idx="8">
                    <c:v>すぺしゃ</c:v>
                  </c:pt>
                  <c:pt idx="9">
                    <c:v>ビアンキ</c:v>
                  </c:pt>
                  <c:pt idx="10">
                    <c:v>(空白)</c:v>
                  </c:pt>
                </c:lvl>
              </c:multiLvlStrCache>
            </c:multiLvlStrRef>
          </c:cat>
          <c:val>
            <c:numRef>
              <c:f>ダッシュボード_data!$I$7:$I$24</c:f>
              <c:numCache>
                <c:formatCode>General</c:formatCode>
                <c:ptCount val="11"/>
                <c:pt idx="0">
                  <c:v>7654</c:v>
                </c:pt>
                <c:pt idx="1">
                  <c:v>5000</c:v>
                </c:pt>
                <c:pt idx="2">
                  <c:v>30505</c:v>
                </c:pt>
                <c:pt idx="3">
                  <c:v>334</c:v>
                </c:pt>
                <c:pt idx="4">
                  <c:v>2345</c:v>
                </c:pt>
                <c:pt idx="5">
                  <c:v>35000</c:v>
                </c:pt>
                <c:pt idx="6">
                  <c:v>3456</c:v>
                </c:pt>
                <c:pt idx="7">
                  <c:v>3456</c:v>
                </c:pt>
                <c:pt idx="8">
                  <c:v>100</c:v>
                </c:pt>
                <c:pt idx="9">
                  <c:v>3440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9-41CF-A4DB-C43A9FA47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919184"/>
        <c:axId val="575917024"/>
      </c:barChart>
      <c:catAx>
        <c:axId val="57591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5917024"/>
        <c:crosses val="autoZero"/>
        <c:auto val="1"/>
        <c:lblAlgn val="ctr"/>
        <c:lblOffset val="100"/>
        <c:noMultiLvlLbl val="0"/>
      </c:catAx>
      <c:valAx>
        <c:axId val="57591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591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[グラフテンプレート.xlsx]ダッシュボード_data!ピボットテーブル7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変速段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ダッシュボード_data!$L$5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ダッシュボード_data!$K$6:$K$23</c:f>
              <c:multiLvlStrCache>
                <c:ptCount val="11"/>
                <c:lvl>
                  <c:pt idx="0">
                    <c:v>SL10</c:v>
                  </c:pt>
                  <c:pt idx="1">
                    <c:v>SL2</c:v>
                  </c:pt>
                  <c:pt idx="2">
                    <c:v>SL3</c:v>
                  </c:pt>
                  <c:pt idx="3">
                    <c:v>SL6</c:v>
                  </c:pt>
                  <c:pt idx="4">
                    <c:v>SL8</c:v>
                  </c:pt>
                  <c:pt idx="5">
                    <c:v>SL4</c:v>
                  </c:pt>
                  <c:pt idx="6">
                    <c:v>SL7</c:v>
                  </c:pt>
                  <c:pt idx="7">
                    <c:v>SL9</c:v>
                  </c:pt>
                  <c:pt idx="8">
                    <c:v>SL1</c:v>
                  </c:pt>
                  <c:pt idx="9">
                    <c:v>SL5</c:v>
                  </c:pt>
                  <c:pt idx="10">
                    <c:v>(空白)</c:v>
                  </c:pt>
                </c:lvl>
                <c:lvl>
                  <c:pt idx="0">
                    <c:v>trek</c:v>
                  </c:pt>
                  <c:pt idx="2">
                    <c:v>コルナゴ</c:v>
                  </c:pt>
                  <c:pt idx="5">
                    <c:v>ジャイアント</c:v>
                  </c:pt>
                  <c:pt idx="8">
                    <c:v>すぺしゃ</c:v>
                  </c:pt>
                  <c:pt idx="9">
                    <c:v>ビアンキ</c:v>
                  </c:pt>
                  <c:pt idx="10">
                    <c:v>(空白)</c:v>
                  </c:pt>
                </c:lvl>
              </c:multiLvlStrCache>
            </c:multiLvlStrRef>
          </c:cat>
          <c:val>
            <c:numRef>
              <c:f>ダッシュボード_data!$L$6:$L$23</c:f>
              <c:numCache>
                <c:formatCode>General</c:formatCode>
                <c:ptCount val="11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0-4E06-9A33-C513AADE9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3728024"/>
        <c:axId val="573723704"/>
      </c:barChart>
      <c:catAx>
        <c:axId val="57372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3723704"/>
        <c:crosses val="autoZero"/>
        <c:auto val="1"/>
        <c:lblAlgn val="ctr"/>
        <c:lblOffset val="100"/>
        <c:noMultiLvlLbl val="0"/>
      </c:catAx>
      <c:valAx>
        <c:axId val="57372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3728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[グラフテンプレート.xlsx]ダッシュボード_data!ピボットテーブル9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評価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ダッシュボード_data!$O$6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ダッシュボード_data!$N$7:$N$24</c:f>
              <c:multiLvlStrCache>
                <c:ptCount val="11"/>
                <c:lvl>
                  <c:pt idx="0">
                    <c:v>SL10</c:v>
                  </c:pt>
                  <c:pt idx="1">
                    <c:v>SL2</c:v>
                  </c:pt>
                  <c:pt idx="2">
                    <c:v>SL3</c:v>
                  </c:pt>
                  <c:pt idx="3">
                    <c:v>SL6</c:v>
                  </c:pt>
                  <c:pt idx="4">
                    <c:v>SL8</c:v>
                  </c:pt>
                  <c:pt idx="5">
                    <c:v>SL4</c:v>
                  </c:pt>
                  <c:pt idx="6">
                    <c:v>SL7</c:v>
                  </c:pt>
                  <c:pt idx="7">
                    <c:v>SL9</c:v>
                  </c:pt>
                  <c:pt idx="8">
                    <c:v>SL1</c:v>
                  </c:pt>
                  <c:pt idx="9">
                    <c:v>SL5</c:v>
                  </c:pt>
                  <c:pt idx="10">
                    <c:v>(空白)</c:v>
                  </c:pt>
                </c:lvl>
                <c:lvl>
                  <c:pt idx="0">
                    <c:v>trek</c:v>
                  </c:pt>
                  <c:pt idx="2">
                    <c:v>コルナゴ</c:v>
                  </c:pt>
                  <c:pt idx="5">
                    <c:v>ジャイアント</c:v>
                  </c:pt>
                  <c:pt idx="8">
                    <c:v>すぺしゃ</c:v>
                  </c:pt>
                  <c:pt idx="9">
                    <c:v>ビアンキ</c:v>
                  </c:pt>
                  <c:pt idx="10">
                    <c:v>(空白)</c:v>
                  </c:pt>
                </c:lvl>
              </c:multiLvlStrCache>
            </c:multiLvlStrRef>
          </c:cat>
          <c:val>
            <c:numRef>
              <c:f>ダッシュボード_data!$O$7:$O$24</c:f>
              <c:numCache>
                <c:formatCode>General</c:formatCode>
                <c:ptCount val="11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B-4F57-8542-1D5107FE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3726224"/>
        <c:axId val="573726584"/>
      </c:barChart>
      <c:catAx>
        <c:axId val="57372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3726584"/>
        <c:crosses val="autoZero"/>
        <c:auto val="1"/>
        <c:lblAlgn val="ctr"/>
        <c:lblOffset val="100"/>
        <c:noMultiLvlLbl val="0"/>
      </c:catAx>
      <c:valAx>
        <c:axId val="57372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372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折れ線!$B$3</c:f>
              <c:strCache>
                <c:ptCount val="1"/>
                <c:pt idx="0">
                  <c:v>台数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折れ線!$C$2:$N$2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折れ線!$C$3:$N$3</c:f>
              <c:numCache>
                <c:formatCode>General</c:formatCode>
                <c:ptCount val="12"/>
                <c:pt idx="0">
                  <c:v>234</c:v>
                </c:pt>
                <c:pt idx="1">
                  <c:v>67</c:v>
                </c:pt>
                <c:pt idx="2">
                  <c:v>56</c:v>
                </c:pt>
                <c:pt idx="3">
                  <c:v>100</c:v>
                </c:pt>
                <c:pt idx="4">
                  <c:v>345</c:v>
                </c:pt>
                <c:pt idx="5">
                  <c:v>67</c:v>
                </c:pt>
                <c:pt idx="6">
                  <c:v>67</c:v>
                </c:pt>
                <c:pt idx="7">
                  <c:v>567</c:v>
                </c:pt>
                <c:pt idx="8">
                  <c:v>43</c:v>
                </c:pt>
                <c:pt idx="9">
                  <c:v>45</c:v>
                </c:pt>
                <c:pt idx="10">
                  <c:v>345</c:v>
                </c:pt>
                <c:pt idx="1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D-4F85-A59C-03787B368362}"/>
            </c:ext>
          </c:extLst>
        </c:ser>
        <c:ser>
          <c:idx val="1"/>
          <c:order val="1"/>
          <c:tx>
            <c:strRef>
              <c:f>折れ線!$B$4</c:f>
              <c:strCache>
                <c:ptCount val="1"/>
                <c:pt idx="0">
                  <c:v>最大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9"/>
              <c:layout>
                <c:manualLayout>
                  <c:x val="3.2739920132640503E-3"/>
                  <c:y val="-1.753616592582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ED-4F85-A59C-03787B3683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折れ線!$C$2:$N$2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折れ線!$C$4:$N$4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567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D-4F85-A59C-03787B368362}"/>
            </c:ext>
          </c:extLst>
        </c:ser>
        <c:ser>
          <c:idx val="2"/>
          <c:order val="2"/>
          <c:tx>
            <c:strRef>
              <c:f>折れ線!$B$5</c:f>
              <c:strCache>
                <c:ptCount val="1"/>
                <c:pt idx="0">
                  <c:v>最小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折れ線!$C$2:$N$2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折れ線!$C$5:$N$5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D-4F85-A59C-03787B368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584600"/>
        <c:axId val="561585680"/>
      </c:lineChart>
      <c:catAx>
        <c:axId val="561584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1585680"/>
        <c:crosses val="autoZero"/>
        <c:auto val="1"/>
        <c:lblAlgn val="ctr"/>
        <c:lblOffset val="100"/>
        <c:noMultiLvlLbl val="0"/>
      </c:catAx>
      <c:valAx>
        <c:axId val="56158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1584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折れ線!$B$29</c:f>
              <c:strCache>
                <c:ptCount val="1"/>
                <c:pt idx="0">
                  <c:v>台数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折れ線!$C$28:$N$28</c:f>
              <c:strCache>
                <c:ptCount val="12"/>
                <c:pt idx="0">
                  <c:v>4月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折れ線!$C$29:$N$29</c:f>
              <c:numCache>
                <c:formatCode>General</c:formatCode>
                <c:ptCount val="12"/>
                <c:pt idx="0">
                  <c:v>234</c:v>
                </c:pt>
                <c:pt idx="1">
                  <c:v>67</c:v>
                </c:pt>
                <c:pt idx="2">
                  <c:v>56</c:v>
                </c:pt>
                <c:pt idx="3">
                  <c:v>100</c:v>
                </c:pt>
                <c:pt idx="4">
                  <c:v>345</c:v>
                </c:pt>
                <c:pt idx="5">
                  <c:v>67</c:v>
                </c:pt>
                <c:pt idx="6">
                  <c:v>67</c:v>
                </c:pt>
                <c:pt idx="7">
                  <c:v>567</c:v>
                </c:pt>
                <c:pt idx="8">
                  <c:v>43</c:v>
                </c:pt>
                <c:pt idx="9">
                  <c:v>45</c:v>
                </c:pt>
                <c:pt idx="10">
                  <c:v>345</c:v>
                </c:pt>
                <c:pt idx="1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D-437B-91E1-CD2EDC39B01B}"/>
            </c:ext>
          </c:extLst>
        </c:ser>
        <c:ser>
          <c:idx val="1"/>
          <c:order val="1"/>
          <c:tx>
            <c:strRef>
              <c:f>折れ線!$B$30</c:f>
              <c:strCache>
                <c:ptCount val="1"/>
                <c:pt idx="0">
                  <c:v>最大</c:v>
                </c:pt>
              </c:strCache>
            </c:strRef>
          </c:tx>
          <c:spPr>
            <a:ln w="15875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折れ線!$C$28:$N$28</c:f>
              <c:strCache>
                <c:ptCount val="12"/>
                <c:pt idx="0">
                  <c:v>4月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折れ線!$C$30:$N$30</c:f>
              <c:numCache>
                <c:formatCode>General</c:formatCode>
                <c:ptCount val="12"/>
                <c:pt idx="0">
                  <c:v>567</c:v>
                </c:pt>
                <c:pt idx="1">
                  <c:v>567</c:v>
                </c:pt>
                <c:pt idx="2">
                  <c:v>567</c:v>
                </c:pt>
                <c:pt idx="3">
                  <c:v>567</c:v>
                </c:pt>
                <c:pt idx="4">
                  <c:v>567</c:v>
                </c:pt>
                <c:pt idx="5">
                  <c:v>567</c:v>
                </c:pt>
                <c:pt idx="6">
                  <c:v>567</c:v>
                </c:pt>
                <c:pt idx="7">
                  <c:v>567</c:v>
                </c:pt>
                <c:pt idx="8">
                  <c:v>567</c:v>
                </c:pt>
                <c:pt idx="9">
                  <c:v>567</c:v>
                </c:pt>
                <c:pt idx="10">
                  <c:v>567</c:v>
                </c:pt>
                <c:pt idx="11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D-437B-91E1-CD2EDC39B01B}"/>
            </c:ext>
          </c:extLst>
        </c:ser>
        <c:ser>
          <c:idx val="2"/>
          <c:order val="2"/>
          <c:tx>
            <c:strRef>
              <c:f>折れ線!$B$31</c:f>
              <c:strCache>
                <c:ptCount val="1"/>
                <c:pt idx="0">
                  <c:v>平均</c:v>
                </c:pt>
              </c:strCache>
            </c:strRef>
          </c:tx>
          <c:spPr>
            <a:ln w="15875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折れ線!$C$28:$N$28</c:f>
              <c:strCache>
                <c:ptCount val="12"/>
                <c:pt idx="0">
                  <c:v>4月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折れ線!$C$31:$N$31</c:f>
              <c:numCache>
                <c:formatCode>General</c:formatCode>
                <c:ptCount val="12"/>
                <c:pt idx="0">
                  <c:v>165.08333333333334</c:v>
                </c:pt>
                <c:pt idx="1">
                  <c:v>165.08333333333334</c:v>
                </c:pt>
                <c:pt idx="2">
                  <c:v>165.08333333333334</c:v>
                </c:pt>
                <c:pt idx="3">
                  <c:v>165.08333333333334</c:v>
                </c:pt>
                <c:pt idx="4">
                  <c:v>165.08333333333334</c:v>
                </c:pt>
                <c:pt idx="5">
                  <c:v>165.08333333333334</c:v>
                </c:pt>
                <c:pt idx="6">
                  <c:v>165.08333333333334</c:v>
                </c:pt>
                <c:pt idx="7">
                  <c:v>165.08333333333334</c:v>
                </c:pt>
                <c:pt idx="8">
                  <c:v>165.08333333333334</c:v>
                </c:pt>
                <c:pt idx="9">
                  <c:v>165.08333333333334</c:v>
                </c:pt>
                <c:pt idx="10">
                  <c:v>165.08333333333334</c:v>
                </c:pt>
                <c:pt idx="11">
                  <c:v>165.08333333333334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AD-437B-91E1-CD2EDC39B01B}"/>
            </c:ext>
          </c:extLst>
        </c:ser>
        <c:ser>
          <c:idx val="3"/>
          <c:order val="3"/>
          <c:tx>
            <c:strRef>
              <c:f>折れ線!$B$32</c:f>
              <c:strCache>
                <c:ptCount val="1"/>
                <c:pt idx="0">
                  <c:v>最小</c:v>
                </c:pt>
              </c:strCache>
            </c:strRef>
          </c:tx>
          <c:spPr>
            <a:ln w="15875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折れ線!$C$28:$N$28</c:f>
              <c:strCache>
                <c:ptCount val="12"/>
                <c:pt idx="0">
                  <c:v>4月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折れ線!$C$32:$N$32</c:f>
              <c:numCache>
                <c:formatCode>General</c:formatCode>
                <c:ptCount val="12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AD-437B-91E1-CD2EDC39B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888144"/>
        <c:axId val="651890664"/>
      </c:lineChart>
      <c:catAx>
        <c:axId val="65188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1890664"/>
        <c:crosses val="autoZero"/>
        <c:auto val="1"/>
        <c:lblAlgn val="ctr"/>
        <c:lblOffset val="100"/>
        <c:noMultiLvlLbl val="0"/>
      </c:catAx>
      <c:valAx>
        <c:axId val="65189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188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グラフ タイトル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ea typeface="游ゴシック" panose="020B0400000000000000" pitchFamily="50" charset="-128"/>
            </a:rPr>
            <a:t>グラフ タイトル</a:t>
          </a:r>
        </a:p>
      </cx:txPr>
    </cx:title>
    <cx:plotArea>
      <cx:plotAreaRegion>
        <cx:series layoutId="waterfall" uniqueId="{3DBC3A7B-E8AA-4A13-8BE0-DA20C7A230D4}">
          <cx:dataLabels pos="outEnd">
            <cx:visibility seriesName="0" categoryName="0" value="1"/>
          </cx:dataLabels>
          <cx:dataId val="0"/>
          <cx:layoutPr>
            <cx:subtotals>
              <cx:idx val="0"/>
              <cx:idx val="9"/>
              <cx:idx val="10"/>
            </cx:subtotals>
          </cx:layoutPr>
        </cx:series>
      </cx:plotAreaRegion>
      <cx:axis id="0">
        <cx:catScaling gapWidth="0.5"/>
        <cx:tickLabels/>
      </cx:axis>
      <cx:axis id="1">
        <cx:valScaling min="0"/>
        <cx:majorGridlines/>
        <cx:tickLabels/>
      </cx:axis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_xlchart.v1.4</cx:f>
      </cx:numDim>
    </cx:data>
    <cx:data id="1">
      <cx:strDim type="cat">
        <cx:f>_xlchart.v1.2</cx:f>
      </cx:strDim>
      <cx:numDim type="val">
        <cx:f>_xlchart.v1.6</cx:f>
      </cx:numDim>
    </cx:data>
    <cx:data id="2">
      <cx:strDim type="cat">
        <cx:f>_xlchart.v1.2</cx:f>
      </cx:strDim>
      <cx:numDim type="val">
        <cx:f>_xlchart.v1.8</cx:f>
      </cx:numDim>
    </cx:data>
    <cx:data id="3">
      <cx:strDim type="cat">
        <cx:f>_xlchart.v1.2</cx:f>
      </cx:strDim>
      <cx:numDim type="val">
        <cx:f>_xlchart.v1.10</cx:f>
      </cx:numDim>
    </cx:data>
    <cx:data id="4">
      <cx:strDim type="cat">
        <cx:f>_xlchart.v1.2</cx:f>
      </cx:strDim>
      <cx:numDim type="val">
        <cx:f>_xlchart.v1.12</cx:f>
      </cx:numDim>
    </cx:data>
  </cx:chartData>
  <cx:chart>
    <cx:title pos="t" align="ctr" overlay="0"/>
    <cx:plotArea>
      <cx:plotAreaRegion>
        <cx:series layoutId="clusteredColumn" uniqueId="{616055C6-6BC4-4F85-817C-CBB6BBC1F777}" formatIdx="0">
          <cx:tx>
            <cx:txData>
              <cx:f>_xlchart.v1.3</cx:f>
              <cx:v>単価</cx:v>
            </cx:txData>
          </cx:tx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400DCE0D-F646-45CB-A3AF-A9AF44485ACD}" formatIdx="1">
          <cx:axisId val="2"/>
        </cx:series>
        <cx:series layoutId="clusteredColumn" hidden="1" uniqueId="{9D6059EC-9059-444F-B244-4CDD58DE8372}" formatIdx="2">
          <cx:tx>
            <cx:txData>
              <cx:f>_xlchart.v1.5</cx:f>
              <cx:v>個数</cx:v>
            </cx:txData>
          </cx:tx>
          <cx:dataLabels pos="inEnd">
            <cx:visibility seriesName="0" categoryName="0" value="1"/>
          </cx:dataLabels>
          <cx:dataId val="1"/>
          <cx:layoutPr>
            <cx:aggregation/>
          </cx:layoutPr>
          <cx:axisId val="1"/>
        </cx:series>
        <cx:series layoutId="paretoLine" ownerIdx="2" uniqueId="{CF99839E-D9FB-4D55-8F7A-338A7AE574F6}" formatIdx="3">
          <cx:axisId val="2"/>
        </cx:series>
        <cx:series layoutId="clusteredColumn" hidden="1" uniqueId="{F2AF996B-6F82-4FBC-9917-EE9DE946ED69}" formatIdx="4">
          <cx:tx>
            <cx:txData>
              <cx:f>_xlchart.v1.7</cx:f>
              <cx:v>在庫金額</cx:v>
            </cx:txData>
          </cx:tx>
          <cx:dataLabels pos="inEnd">
            <cx:visibility seriesName="0" categoryName="0" value="1"/>
          </cx:dataLabels>
          <cx:dataId val="2"/>
          <cx:layoutPr>
            <cx:aggregation/>
          </cx:layoutPr>
          <cx:axisId val="1"/>
        </cx:series>
        <cx:series layoutId="paretoLine" ownerIdx="4" uniqueId="{04EC8963-75C8-4F41-9EEF-DA3B7D9E90EA}" formatIdx="5">
          <cx:axisId val="2"/>
        </cx:series>
        <cx:series layoutId="clusteredColumn" hidden="1" uniqueId="{C4EAABDE-C427-4986-A213-CCC6A5BA7B7A}" formatIdx="6">
          <cx:tx>
            <cx:txData>
              <cx:f>_xlchart.v1.9</cx:f>
              <cx:v>構成比</cx:v>
            </cx:txData>
          </cx:tx>
          <cx:dataLabels pos="inEnd">
            <cx:visibility seriesName="0" categoryName="0" value="1"/>
          </cx:dataLabels>
          <cx:dataId val="3"/>
          <cx:layoutPr>
            <cx:aggregation/>
          </cx:layoutPr>
          <cx:axisId val="1"/>
        </cx:series>
        <cx:series layoutId="paretoLine" ownerIdx="6" uniqueId="{26E82BD8-DF9C-48CE-985B-1828069D0CF4}" formatIdx="7">
          <cx:axisId val="2"/>
        </cx:series>
        <cx:series layoutId="clusteredColumn" hidden="1" uniqueId="{D647D21D-CDAD-4622-9008-7A17FD4B665A}" formatIdx="8">
          <cx:tx>
            <cx:txData>
              <cx:f>_xlchart.v1.11</cx:f>
              <cx:v>構成比累計</cx:v>
            </cx:txData>
          </cx:tx>
          <cx:dataLabels pos="inEnd">
            <cx:visibility seriesName="0" categoryName="0" value="1"/>
          </cx:dataLabels>
          <cx:dataId val="4"/>
          <cx:layoutPr>
            <cx:aggregation/>
          </cx:layoutPr>
          <cx:axisId val="1"/>
        </cx:series>
        <cx:series layoutId="paretoLine" ownerIdx="8" uniqueId="{CA34287D-E0A1-47FC-910C-64E2006CBF45}" formatIdx="9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Spin" dx="31" fmlaLink="$C$3" max="200" page="10" val="95"/>
</file>

<file path=xl/ctrlProps/ctrlProp2.xml><?xml version="1.0" encoding="utf-8"?>
<formControlPr xmlns="http://schemas.microsoft.com/office/spreadsheetml/2009/9/main" objectType="Spin" dx="31" fmlaLink="$C$3" max="12" min="1" page="10" val="5"/>
</file>

<file path=xl/ctrlProps/ctrlProp3.xml><?xml version="1.0" encoding="utf-8"?>
<formControlPr xmlns="http://schemas.microsoft.com/office/spreadsheetml/2009/9/main" objectType="Spin" dx="31" fmlaLink="$E$15" max="100" page="10" val="0"/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0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microsoft.com/office/2011/relationships/webextension" Target="../webextensions/webextension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39686</xdr:colOff>
      <xdr:row>16</xdr:row>
      <xdr:rowOff>7935</xdr:rowOff>
    </xdr:from>
    <xdr:to>
      <xdr:col>8</xdr:col>
      <xdr:colOff>428624</xdr:colOff>
      <xdr:row>33</xdr:row>
      <xdr:rowOff>104774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0D7F1AC7-BAA8-0C9B-DE58-0B3AED51A5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3586" y="3468685"/>
              <a:ext cx="6459538" cy="33353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87312</xdr:colOff>
      <xdr:row>1</xdr:row>
      <xdr:rowOff>11112</xdr:rowOff>
    </xdr:from>
    <xdr:to>
      <xdr:col>14</xdr:col>
      <xdr:colOff>361950</xdr:colOff>
      <xdr:row>15</xdr:row>
      <xdr:rowOff>6350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8F8B49DA-5E5E-62CA-10A2-789700D823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2312" y="201612"/>
              <a:ext cx="4897438" cy="26622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582611</xdr:colOff>
      <xdr:row>7</xdr:row>
      <xdr:rowOff>17462</xdr:rowOff>
    </xdr:from>
    <xdr:to>
      <xdr:col>13</xdr:col>
      <xdr:colOff>447674</xdr:colOff>
      <xdr:row>22</xdr:row>
      <xdr:rowOff>209550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B0D406E-24FB-C66A-CEDF-4BCA80C23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32</xdr:row>
      <xdr:rowOff>30161</xdr:rowOff>
    </xdr:from>
    <xdr:to>
      <xdr:col>13</xdr:col>
      <xdr:colOff>552450</xdr:colOff>
      <xdr:row>49</xdr:row>
      <xdr:rowOff>104774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E511C1C-B11D-B2AB-B3D7-966835C38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16</xdr:row>
      <xdr:rowOff>76200</xdr:rowOff>
    </xdr:from>
    <xdr:to>
      <xdr:col>10</xdr:col>
      <xdr:colOff>371980</xdr:colOff>
      <xdr:row>37</xdr:row>
      <xdr:rowOff>29127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A7C5F7E-9239-5CEE-BE35-7AFF1D20F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3124200"/>
          <a:ext cx="3620005" cy="395025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36512</xdr:colOff>
      <xdr:row>3</xdr:row>
      <xdr:rowOff>169862</xdr:rowOff>
    </xdr:from>
    <xdr:to>
      <xdr:col>6</xdr:col>
      <xdr:colOff>485775</xdr:colOff>
      <xdr:row>12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B54AA71-77AF-3585-DBBA-BE0E6A49D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244475</xdr:colOff>
      <xdr:row>6</xdr:row>
      <xdr:rowOff>215900</xdr:rowOff>
    </xdr:from>
    <xdr:to>
      <xdr:col>5</xdr:col>
      <xdr:colOff>485775</xdr:colOff>
      <xdr:row>9</xdr:row>
      <xdr:rowOff>25400</xdr:rowOff>
    </xdr:to>
    <xdr:sp macro="" textlink="$E$2">
      <xdr:nvSpPr>
        <xdr:cNvPr id="3" name="テキスト ボックス 2">
          <a:extLst>
            <a:ext uri="{FF2B5EF4-FFF2-40B4-BE49-F238E27FC236}">
              <a16:creationId xmlns:a16="http://schemas.microsoft.com/office/drawing/2014/main" id="{8582239F-B5B6-295E-6464-E07978666CE3}"/>
            </a:ext>
          </a:extLst>
        </xdr:cNvPr>
        <xdr:cNvSpPr txBox="1"/>
      </xdr:nvSpPr>
      <xdr:spPr>
        <a:xfrm>
          <a:off x="2873375" y="1587500"/>
          <a:ext cx="89852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4F6A391-6A9F-406B-B029-11BE70B489ED}" type="TxLink">
            <a:rPr kumimoji="1" lang="en-US" altLang="en-US" sz="2000" b="0" i="0" u="none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pPr/>
            <a:t>80%</a:t>
          </a:fld>
          <a:endParaRPr kumimoji="1" lang="ja-JP" altLang="en-US" sz="2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22</xdr:row>
      <xdr:rowOff>168275</xdr:rowOff>
    </xdr:from>
    <xdr:to>
      <xdr:col>14</xdr:col>
      <xdr:colOff>426944</xdr:colOff>
      <xdr:row>31</xdr:row>
      <xdr:rowOff>35146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395F5-86D6-1256-807D-330E6895D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4359275"/>
          <a:ext cx="10704419" cy="1581371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0</xdr:row>
      <xdr:rowOff>82550</xdr:rowOff>
    </xdr:from>
    <xdr:to>
      <xdr:col>13</xdr:col>
      <xdr:colOff>695325</xdr:colOff>
      <xdr:row>17</xdr:row>
      <xdr:rowOff>111125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B49B66-63AB-4CC4-B9A1-9076FA676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1069974</xdr:colOff>
      <xdr:row>1</xdr:row>
      <xdr:rowOff>133350</xdr:rowOff>
    </xdr:from>
    <xdr:to>
      <xdr:col>3</xdr:col>
      <xdr:colOff>1546224</xdr:colOff>
      <xdr:row>12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アドイン 1">
              <a:extLst>
                <a:ext uri="{FF2B5EF4-FFF2-40B4-BE49-F238E27FC236}">
                  <a16:creationId xmlns:a16="http://schemas.microsoft.com/office/drawing/2014/main" id="{6DCF8D9F-A865-5BAF-9BF3-084EF5EFDF21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アドイン 1">
              <a:extLst>
                <a:ext uri="{FF2B5EF4-FFF2-40B4-BE49-F238E27FC236}">
                  <a16:creationId xmlns:a16="http://schemas.microsoft.com/office/drawing/2014/main" id="{6DCF8D9F-A865-5BAF-9BF3-084EF5EFDF2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14</xdr:row>
          <xdr:rowOff>50800</xdr:rowOff>
        </xdr:from>
        <xdr:to>
          <xdr:col>4</xdr:col>
          <xdr:colOff>647700</xdr:colOff>
          <xdr:row>14</xdr:row>
          <xdr:rowOff>469900</xdr:rowOff>
        </xdr:to>
        <xdr:sp macro="" textlink="">
          <xdr:nvSpPr>
            <xdr:cNvPr id="17409" name="Spinner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180975</xdr:colOff>
      <xdr:row>15</xdr:row>
      <xdr:rowOff>95250</xdr:rowOff>
    </xdr:from>
    <xdr:to>
      <xdr:col>3</xdr:col>
      <xdr:colOff>2381250</xdr:colOff>
      <xdr:row>17</xdr:row>
      <xdr:rowOff>95250</xdr:rowOff>
    </xdr:to>
    <xdr:sp macro="[0]!四角形角度付き3_Click" textlink="">
      <xdr:nvSpPr>
        <xdr:cNvPr id="4" name="四角形: 角度付き 3">
          <a:extLst>
            <a:ext uri="{FF2B5EF4-FFF2-40B4-BE49-F238E27FC236}">
              <a16:creationId xmlns:a16="http://schemas.microsoft.com/office/drawing/2014/main" id="{851975A3-27CC-8EEC-9992-BB6A09A941E1}"/>
            </a:ext>
          </a:extLst>
        </xdr:cNvPr>
        <xdr:cNvSpPr/>
      </xdr:nvSpPr>
      <xdr:spPr>
        <a:xfrm>
          <a:off x="3305175" y="3276600"/>
          <a:ext cx="4667250" cy="381000"/>
        </a:xfrm>
        <a:prstGeom prst="bevel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登録ボタン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139700</xdr:colOff>
      <xdr:row>1</xdr:row>
      <xdr:rowOff>28575</xdr:rowOff>
    </xdr:from>
    <xdr:to>
      <xdr:col>14</xdr:col>
      <xdr:colOff>115336</xdr:colOff>
      <xdr:row>20</xdr:row>
      <xdr:rowOff>57659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077404-B719-9E06-B3F2-C85046309D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090"/>
        <a:stretch/>
      </xdr:blipFill>
      <xdr:spPr>
        <a:xfrm>
          <a:off x="6054725" y="257175"/>
          <a:ext cx="3261761" cy="3648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224865</xdr:colOff>
      <xdr:row>16</xdr:row>
      <xdr:rowOff>85352</xdr:rowOff>
    </xdr:from>
    <xdr:to>
      <xdr:col>15</xdr:col>
      <xdr:colOff>558837</xdr:colOff>
      <xdr:row>31</xdr:row>
      <xdr:rowOff>142989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50F0DB-1907-484A-56E9-C697218A7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1571" y="3790764"/>
          <a:ext cx="4278442" cy="3531460"/>
        </a:xfrm>
        <a:prstGeom prst="rect">
          <a:avLst/>
        </a:prstGeom>
      </xdr:spPr>
    </xdr:pic>
    <xdr:clientData/>
  </xdr:twoCellAnchor>
  <xdr:twoCellAnchor editAs="oneCell">
    <xdr:from>
      <xdr:col>9</xdr:col>
      <xdr:colOff>200237</xdr:colOff>
      <xdr:row>5</xdr:row>
      <xdr:rowOff>97118</xdr:rowOff>
    </xdr:from>
    <xdr:to>
      <xdr:col>15</xdr:col>
      <xdr:colOff>409340</xdr:colOff>
      <xdr:row>19</xdr:row>
      <xdr:rowOff>33677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C7C902-30E7-AE74-7347-A198A3D03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6943" y="1255059"/>
          <a:ext cx="4153573" cy="3178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558800</xdr:colOff>
      <xdr:row>17</xdr:row>
      <xdr:rowOff>76201</xdr:rowOff>
    </xdr:from>
    <xdr:to>
      <xdr:col>10</xdr:col>
      <xdr:colOff>85725</xdr:colOff>
      <xdr:row>35</xdr:row>
      <xdr:rowOff>173038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8DA19D-E995-8067-A9C1-0A1F25C98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65087</xdr:rowOff>
    </xdr:from>
    <xdr:to>
      <xdr:col>11</xdr:col>
      <xdr:colOff>104775</xdr:colOff>
      <xdr:row>24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4196F46-BCC5-C8BC-FD85-CEC48AA69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66675</xdr:colOff>
      <xdr:row>8</xdr:row>
      <xdr:rowOff>180975</xdr:rowOff>
    </xdr:from>
    <xdr:to>
      <xdr:col>11</xdr:col>
      <xdr:colOff>57150</xdr:colOff>
      <xdr:row>10</xdr:row>
      <xdr:rowOff>225425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列1">
              <a:extLst>
                <a:ext uri="{FF2B5EF4-FFF2-40B4-BE49-F238E27FC236}">
                  <a16:creationId xmlns:a16="http://schemas.microsoft.com/office/drawing/2014/main" id="{80F4ACDE-C90D-5361-51BD-27A02D32A5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列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0725" y="2006600"/>
              <a:ext cx="6565900" cy="504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141287</xdr:rowOff>
    </xdr:from>
    <xdr:to>
      <xdr:col>7</xdr:col>
      <xdr:colOff>0</xdr:colOff>
      <xdr:row>20</xdr:row>
      <xdr:rowOff>141287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78499E-7E0D-C916-8F97-03350264B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260350</xdr:colOff>
          <xdr:row>3</xdr:row>
          <xdr:rowOff>203200</xdr:rowOff>
        </xdr:from>
        <xdr:to>
          <xdr:col>5</xdr:col>
          <xdr:colOff>514350</xdr:colOff>
          <xdr:row>7</xdr:row>
          <xdr:rowOff>203200</xdr:rowOff>
        </xdr:to>
        <xdr:sp macro="" textlink="">
          <xdr:nvSpPr>
            <xdr:cNvPr id="4097" name="Spinne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1</xdr:row>
          <xdr:rowOff>0</xdr:rowOff>
        </xdr:from>
        <xdr:to>
          <xdr:col>4</xdr:col>
          <xdr:colOff>457200</xdr:colOff>
          <xdr:row>3</xdr:row>
          <xdr:rowOff>107950</xdr:rowOff>
        </xdr:to>
        <xdr:sp macro="" textlink="">
          <xdr:nvSpPr>
            <xdr:cNvPr id="8193" name="Spinner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1</xdr:row>
      <xdr:rowOff>114300</xdr:rowOff>
    </xdr:from>
    <xdr:to>
      <xdr:col>11</xdr:col>
      <xdr:colOff>35509</xdr:colOff>
      <xdr:row>16</xdr:row>
      <xdr:rowOff>143358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DE5C5F-91C9-51EE-30C6-8D0BB9280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0" y="342900"/>
          <a:ext cx="4178884" cy="34548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531812</xdr:colOff>
      <xdr:row>9</xdr:row>
      <xdr:rowOff>49211</xdr:rowOff>
    </xdr:from>
    <xdr:to>
      <xdr:col>4</xdr:col>
      <xdr:colOff>466725</xdr:colOff>
      <xdr:row>19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0B2FF1B-62AD-1E07-F5A2-8D3143F21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304800</xdr:colOff>
      <xdr:row>9</xdr:row>
      <xdr:rowOff>76200</xdr:rowOff>
    </xdr:to>
    <xdr:sp macro="" textlink="">
      <xdr:nvSpPr>
        <xdr:cNvPr id="8193" name="AutoShape 1" descr="コカ・コーラ 350ml×30本">
          <a:extLst>
            <a:ext uri="{FF2B5EF4-FFF2-40B4-BE49-F238E27FC236}">
              <a16:creationId xmlns:a16="http://schemas.microsoft.com/office/drawing/2014/main" id="{D29AEB3C-495C-32D3-5CE8-0FC3055C644C}"/>
            </a:ext>
          </a:extLst>
        </xdr:cNvPr>
        <xdr:cNvSpPr>
          <a:spLocks noChangeAspect="1" noChangeArrowheads="1"/>
        </xdr:cNvSpPr>
      </xdr:nvSpPr>
      <xdr:spPr bwMode="auto">
        <a:xfrm>
          <a:off x="6121400" y="18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180975</xdr:colOff>
      <xdr:row>8</xdr:row>
      <xdr:rowOff>101600</xdr:rowOff>
    </xdr:from>
    <xdr:to>
      <xdr:col>7</xdr:col>
      <xdr:colOff>37197</xdr:colOff>
      <xdr:row>12</xdr:row>
      <xdr:rowOff>123825</xdr:rowOff>
    </xdr:to>
    <xdr:pic>
      <xdr:nvPicPr>
        <xdr:cNvPr id="3" name="図 2" descr="コカ・コーラ 350ml×30本">
          <a:extLst>
            <a:ext uri="{FF2B5EF4-FFF2-40B4-BE49-F238E27FC236}">
              <a16:creationId xmlns:a16="http://schemas.microsoft.com/office/drawing/2014/main" id="{7CF1D208-1C46-E903-E0A2-6586F3E78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930400"/>
          <a:ext cx="513447" cy="93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123823</xdr:colOff>
      <xdr:row>1</xdr:row>
      <xdr:rowOff>76199</xdr:rowOff>
    </xdr:from>
    <xdr:to>
      <xdr:col>20</xdr:col>
      <xdr:colOff>457199</xdr:colOff>
      <xdr:row>13</xdr:row>
      <xdr:rowOff>222226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EF008A-E83F-4F0F-A9DA-A1BAC1E58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19051</xdr:colOff>
      <xdr:row>14</xdr:row>
      <xdr:rowOff>66675</xdr:rowOff>
    </xdr:from>
    <xdr:to>
      <xdr:col>20</xdr:col>
      <xdr:colOff>495301</xdr:colOff>
      <xdr:row>30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451392-A714-47CD-B6AD-C4575CF04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66675</xdr:colOff>
      <xdr:row>1</xdr:row>
      <xdr:rowOff>95250</xdr:rowOff>
    </xdr:from>
    <xdr:to>
      <xdr:col>3</xdr:col>
      <xdr:colOff>581025</xdr:colOff>
      <xdr:row>14</xdr:row>
      <xdr:rowOff>200025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自転車名 1">
              <a:extLst>
                <a:ext uri="{FF2B5EF4-FFF2-40B4-BE49-F238E27FC236}">
                  <a16:creationId xmlns:a16="http://schemas.microsoft.com/office/drawing/2014/main" id="{B2120C53-B733-75BE-8D05-B3C575A005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自転車名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0725" y="333375"/>
              <a:ext cx="1831975" cy="3086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92075</xdr:colOff>
      <xdr:row>15</xdr:row>
      <xdr:rowOff>19050</xdr:rowOff>
    </xdr:from>
    <xdr:to>
      <xdr:col>3</xdr:col>
      <xdr:colOff>609600</xdr:colOff>
      <xdr:row>23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メーカー 1">
              <a:extLst>
                <a:ext uri="{FF2B5EF4-FFF2-40B4-BE49-F238E27FC236}">
                  <a16:creationId xmlns:a16="http://schemas.microsoft.com/office/drawing/2014/main" id="{7FDF0424-D135-1353-0894-12CDA51E5B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メーカー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9300" y="3467100"/>
              <a:ext cx="1831975" cy="1876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9525</xdr:colOff>
      <xdr:row>1</xdr:row>
      <xdr:rowOff>101600</xdr:rowOff>
    </xdr:from>
    <xdr:to>
      <xdr:col>6</xdr:col>
      <xdr:colOff>520700</xdr:colOff>
      <xdr:row>14</xdr:row>
      <xdr:rowOff>200025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変速 1">
              <a:extLst>
                <a:ext uri="{FF2B5EF4-FFF2-40B4-BE49-F238E27FC236}">
                  <a16:creationId xmlns:a16="http://schemas.microsoft.com/office/drawing/2014/main" id="{BF1F3518-D11D-C44F-4525-21E899E990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変速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35250" y="342900"/>
              <a:ext cx="1828800" cy="3076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25400</xdr:colOff>
      <xdr:row>15</xdr:row>
      <xdr:rowOff>38101</xdr:rowOff>
    </xdr:from>
    <xdr:to>
      <xdr:col>6</xdr:col>
      <xdr:colOff>542925</xdr:colOff>
      <xdr:row>23</xdr:row>
      <xdr:rowOff>57151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評価">
              <a:extLst>
                <a:ext uri="{FF2B5EF4-FFF2-40B4-BE49-F238E27FC236}">
                  <a16:creationId xmlns:a16="http://schemas.microsoft.com/office/drawing/2014/main" id="{78C61C71-48C0-5689-20D6-8ACC772751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評価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57475" y="3486151"/>
              <a:ext cx="1828800" cy="1847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314325</xdr:colOff>
      <xdr:row>23</xdr:row>
      <xdr:rowOff>117474</xdr:rowOff>
    </xdr:from>
    <xdr:to>
      <xdr:col>6</xdr:col>
      <xdr:colOff>371476</xdr:colOff>
      <xdr:row>30</xdr:row>
      <xdr:rowOff>168275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4" name="発売日">
              <a:extLst>
                <a:ext uri="{FF2B5EF4-FFF2-40B4-BE49-F238E27FC236}">
                  <a16:creationId xmlns:a16="http://schemas.microsoft.com/office/drawing/2014/main" id="{FF096BFF-0167-F091-F1F9-7B7651D296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発売日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8375" y="5394324"/>
              <a:ext cx="3346451" cy="1651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タイムライン: Excel 2013 以上で作成されています。移動したりサイズ変更したりしないでください。</a:t>
              </a:r>
            </a:p>
          </xdr:txBody>
        </xdr:sp>
      </mc:Fallback>
    </mc:AlternateContent>
    <xdr:clientData/>
  </xdr:twoCellAnchor>
  <xdr:twoCellAnchor>
    <xdr:from>
      <xdr:col>7</xdr:col>
      <xdr:colOff>85725</xdr:colOff>
      <xdr:row>14</xdr:row>
      <xdr:rowOff>133349</xdr:rowOff>
    </xdr:from>
    <xdr:to>
      <xdr:col>13</xdr:col>
      <xdr:colOff>635000</xdr:colOff>
      <xdr:row>30</xdr:row>
      <xdr:rowOff>104774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E0212B8-51D6-4B07-9158-302F9E9A1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ichi Hirao" refreshedDate="45536.599788078704" createdVersion="8" refreshedVersion="8" minRefreshableVersion="3" recordCount="13" xr:uid="{C73A5613-7159-4D97-B2AE-2D618A42780B}">
  <cacheSource type="worksheet">
    <worksheetSource ref="A4:F28" sheet="ダッシュボード_data"/>
  </cacheSource>
  <cacheFields count="6">
    <cacheField name="自転車名" numFmtId="0">
      <sharedItems containsBlank="1" count="11">
        <s v="SL1"/>
        <s v="SL2"/>
        <s v="SL3"/>
        <s v="SL4"/>
        <s v="SL5"/>
        <s v="SL6"/>
        <s v="SL7"/>
        <s v="SL8"/>
        <s v="SL9"/>
        <s v="SL10"/>
        <m/>
      </sharedItems>
    </cacheField>
    <cacheField name="メーカー" numFmtId="0">
      <sharedItems containsBlank="1" count="6">
        <s v="すぺしゃ"/>
        <s v="trek"/>
        <s v="コルナゴ"/>
        <s v="ジャイアント"/>
        <s v="ビアンキ"/>
        <m/>
      </sharedItems>
    </cacheField>
    <cacheField name="変速" numFmtId="0">
      <sharedItems containsString="0" containsBlank="1" containsNumber="1" containsInteger="1" minValue="7" maxValue="12" count="7">
        <n v="10"/>
        <n v="11"/>
        <n v="12"/>
        <n v="8"/>
        <n v="9"/>
        <n v="7"/>
        <m/>
      </sharedItems>
    </cacheField>
    <cacheField name="発売日" numFmtId="0">
      <sharedItems containsNonDate="0" containsDate="1" containsString="0" containsBlank="1" minDate="1980-04-06T00:00:00" maxDate="2023-04-08T00:00:00" count="9">
        <d v="1999-03-02T00:00:00"/>
        <d v="2003-02-03T00:00:00"/>
        <d v="2022-03-04T00:00:00"/>
        <d v="1980-04-06T00:00:00"/>
        <d v="2023-04-07T00:00:00"/>
        <d v="2021-05-08T00:00:00"/>
        <d v="1989-10-03T00:00:00"/>
        <d v="2000-12-12T00:00:00"/>
        <m/>
      </sharedItems>
    </cacheField>
    <cacheField name="価格" numFmtId="0">
      <sharedItems containsString="0" containsBlank="1" containsNumber="1" containsInteger="1" minValue="100" maxValue="35000" count="10">
        <n v="100"/>
        <n v="5000"/>
        <n v="30505"/>
        <n v="35000"/>
        <n v="3440"/>
        <n v="334"/>
        <n v="3456"/>
        <n v="2345"/>
        <n v="7654"/>
        <m/>
      </sharedItems>
    </cacheField>
    <cacheField name="評価" numFmtId="0">
      <sharedItems containsString="0" containsBlank="1" containsNumber="1" containsInteger="1" minValue="2" maxValue="7" count="6">
        <n v="3"/>
        <n v="4"/>
        <n v="2"/>
        <n v="5"/>
        <n v="7"/>
        <m/>
      </sharedItems>
    </cacheField>
  </cacheFields>
  <extLst>
    <ext xmlns:x14="http://schemas.microsoft.com/office/spreadsheetml/2009/9/main" uri="{725AE2AE-9491-48be-B2B4-4EB974FC3084}">
      <x14:pivotCacheDefinition pivotCacheId="89114696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x v="0"/>
    <x v="0"/>
    <x v="0"/>
    <x v="0"/>
  </r>
  <r>
    <x v="1"/>
    <x v="1"/>
    <x v="1"/>
    <x v="1"/>
    <x v="1"/>
    <x v="1"/>
  </r>
  <r>
    <x v="2"/>
    <x v="2"/>
    <x v="1"/>
    <x v="2"/>
    <x v="2"/>
    <x v="2"/>
  </r>
  <r>
    <x v="3"/>
    <x v="3"/>
    <x v="2"/>
    <x v="3"/>
    <x v="3"/>
    <x v="0"/>
  </r>
  <r>
    <x v="4"/>
    <x v="4"/>
    <x v="3"/>
    <x v="4"/>
    <x v="4"/>
    <x v="0"/>
  </r>
  <r>
    <x v="5"/>
    <x v="2"/>
    <x v="4"/>
    <x v="2"/>
    <x v="5"/>
    <x v="2"/>
  </r>
  <r>
    <x v="6"/>
    <x v="3"/>
    <x v="0"/>
    <x v="3"/>
    <x v="6"/>
    <x v="0"/>
  </r>
  <r>
    <x v="7"/>
    <x v="2"/>
    <x v="2"/>
    <x v="5"/>
    <x v="7"/>
    <x v="1"/>
  </r>
  <r>
    <x v="8"/>
    <x v="3"/>
    <x v="3"/>
    <x v="6"/>
    <x v="6"/>
    <x v="3"/>
  </r>
  <r>
    <x v="9"/>
    <x v="1"/>
    <x v="5"/>
    <x v="7"/>
    <x v="8"/>
    <x v="4"/>
  </r>
  <r>
    <x v="10"/>
    <x v="5"/>
    <x v="6"/>
    <x v="8"/>
    <x v="9"/>
    <x v="5"/>
  </r>
  <r>
    <x v="10"/>
    <x v="5"/>
    <x v="6"/>
    <x v="8"/>
    <x v="9"/>
    <x v="5"/>
  </r>
  <r>
    <x v="10"/>
    <x v="5"/>
    <x v="6"/>
    <x v="8"/>
    <x v="9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3E4006-0E54-4DDE-A3F8-7B78FB5EAA78}" name="ピボットテーブル9" cacheId="0" applyNumberFormats="0" applyBorderFormats="0" applyFontFormats="0" applyPatternFormats="0" applyAlignmentFormats="0" applyWidthHeightFormats="1" dataCaption="値" updatedVersion="8" minRefreshableVersion="5" useAutoFormatting="1" itemPrintTitles="1" createdVersion="8" indent="0" outline="1" outlineData="1" multipleFieldFilters="0" chartFormat="4">
  <location ref="N6:O24" firstHeaderRow="1" firstDataRow="1" firstDataCol="1" rowPageCount="3" colPageCount="1"/>
  <pivotFields count="6">
    <pivotField axis="axisRow" showAll="0">
      <items count="12">
        <item x="0"/>
        <item x="9"/>
        <item x="1"/>
        <item x="2"/>
        <item x="3"/>
        <item x="4"/>
        <item x="5"/>
        <item x="6"/>
        <item x="7"/>
        <item x="8"/>
        <item x="10"/>
        <item t="default"/>
      </items>
    </pivotField>
    <pivotField axis="axisRow" showAll="0">
      <items count="7">
        <item x="1"/>
        <item x="2"/>
        <item x="3"/>
        <item x="0"/>
        <item x="4"/>
        <item x="5"/>
        <item t="default"/>
      </items>
    </pivotField>
    <pivotField axis="axisPage" showAll="0">
      <items count="8">
        <item x="5"/>
        <item x="3"/>
        <item x="4"/>
        <item x="0"/>
        <item x="1"/>
        <item x="2"/>
        <item x="6"/>
        <item t="default"/>
      </items>
    </pivotField>
    <pivotField axis="axisPage" showAll="0">
      <items count="10">
        <item x="3"/>
        <item x="6"/>
        <item x="0"/>
        <item x="7"/>
        <item x="1"/>
        <item x="5"/>
        <item x="2"/>
        <item x="4"/>
        <item x="8"/>
        <item t="default"/>
      </items>
    </pivotField>
    <pivotField axis="axisPage" showAll="0">
      <items count="11">
        <item x="0"/>
        <item x="5"/>
        <item x="7"/>
        <item x="4"/>
        <item x="6"/>
        <item x="1"/>
        <item x="8"/>
        <item x="2"/>
        <item x="3"/>
        <item x="9"/>
        <item t="default"/>
      </items>
    </pivotField>
    <pivotField dataField="1" showAll="0">
      <items count="7">
        <item x="2"/>
        <item x="0"/>
        <item x="1"/>
        <item x="3"/>
        <item x="4"/>
        <item x="5"/>
        <item t="default"/>
      </items>
    </pivotField>
  </pivotFields>
  <rowFields count="2">
    <field x="1"/>
    <field x="0"/>
  </rowFields>
  <rowItems count="18">
    <i>
      <x/>
    </i>
    <i r="1">
      <x v="1"/>
    </i>
    <i r="1">
      <x v="2"/>
    </i>
    <i>
      <x v="1"/>
    </i>
    <i r="1">
      <x v="3"/>
    </i>
    <i r="1">
      <x v="6"/>
    </i>
    <i r="1">
      <x v="8"/>
    </i>
    <i>
      <x v="2"/>
    </i>
    <i r="1">
      <x v="4"/>
    </i>
    <i r="1">
      <x v="7"/>
    </i>
    <i r="1">
      <x v="9"/>
    </i>
    <i>
      <x v="3"/>
    </i>
    <i r="1">
      <x/>
    </i>
    <i>
      <x v="4"/>
    </i>
    <i r="1">
      <x v="5"/>
    </i>
    <i>
      <x v="5"/>
    </i>
    <i r="1">
      <x v="10"/>
    </i>
    <i t="grand">
      <x/>
    </i>
  </rowItems>
  <colItems count="1">
    <i/>
  </colItems>
  <pageFields count="3">
    <pageField fld="2" hier="-1"/>
    <pageField fld="3" hier="-1"/>
    <pageField fld="4" hier="-1"/>
  </pageFields>
  <dataFields count="1">
    <dataField name="合計 / 評価" fld="5" baseField="0" baseItem="0"/>
  </dataField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A50CA3-21B2-48DC-85BC-FCC87EFE451A}" name="ピボットテーブル7" cacheId="0" applyNumberFormats="0" applyBorderFormats="0" applyFontFormats="0" applyPatternFormats="0" applyAlignmentFormats="0" applyWidthHeightFormats="1" dataCaption="値" updatedVersion="8" minRefreshableVersion="5" useAutoFormatting="1" itemPrintTitles="1" createdVersion="8" indent="0" outline="1" outlineData="1" multipleFieldFilters="0" chartFormat="5">
  <location ref="K5:L23" firstHeaderRow="1" firstDataRow="1" firstDataCol="1" rowPageCount="3" colPageCount="1"/>
  <pivotFields count="6">
    <pivotField axis="axisRow" showAll="0">
      <items count="12">
        <item x="0"/>
        <item x="9"/>
        <item x="1"/>
        <item x="2"/>
        <item x="3"/>
        <item x="4"/>
        <item x="5"/>
        <item x="6"/>
        <item x="7"/>
        <item x="8"/>
        <item x="10"/>
        <item t="default"/>
      </items>
    </pivotField>
    <pivotField axis="axisRow" showAll="0">
      <items count="7">
        <item x="1"/>
        <item x="2"/>
        <item x="3"/>
        <item x="0"/>
        <item x="4"/>
        <item x="5"/>
        <item t="default"/>
      </items>
    </pivotField>
    <pivotField dataField="1" showAll="0">
      <items count="8">
        <item x="5"/>
        <item x="3"/>
        <item x="4"/>
        <item x="0"/>
        <item x="1"/>
        <item x="2"/>
        <item x="6"/>
        <item t="default"/>
      </items>
    </pivotField>
    <pivotField axis="axisPage" showAll="0">
      <items count="10">
        <item x="3"/>
        <item x="6"/>
        <item x="0"/>
        <item x="7"/>
        <item x="1"/>
        <item x="5"/>
        <item x="2"/>
        <item x="4"/>
        <item x="8"/>
        <item t="default"/>
      </items>
    </pivotField>
    <pivotField axis="axisPage" showAll="0">
      <items count="11">
        <item x="0"/>
        <item x="5"/>
        <item x="7"/>
        <item x="4"/>
        <item x="6"/>
        <item x="1"/>
        <item x="8"/>
        <item x="2"/>
        <item x="3"/>
        <item x="9"/>
        <item t="default"/>
      </items>
    </pivotField>
    <pivotField axis="axisPage" showAll="0">
      <items count="7">
        <item x="2"/>
        <item x="0"/>
        <item x="1"/>
        <item x="3"/>
        <item x="4"/>
        <item x="5"/>
        <item t="default"/>
      </items>
    </pivotField>
  </pivotFields>
  <rowFields count="2">
    <field x="1"/>
    <field x="0"/>
  </rowFields>
  <rowItems count="18">
    <i>
      <x/>
    </i>
    <i r="1">
      <x v="1"/>
    </i>
    <i r="1">
      <x v="2"/>
    </i>
    <i>
      <x v="1"/>
    </i>
    <i r="1">
      <x v="3"/>
    </i>
    <i r="1">
      <x v="6"/>
    </i>
    <i r="1">
      <x v="8"/>
    </i>
    <i>
      <x v="2"/>
    </i>
    <i r="1">
      <x v="4"/>
    </i>
    <i r="1">
      <x v="7"/>
    </i>
    <i r="1">
      <x v="9"/>
    </i>
    <i>
      <x v="3"/>
    </i>
    <i r="1">
      <x/>
    </i>
    <i>
      <x v="4"/>
    </i>
    <i r="1">
      <x v="5"/>
    </i>
    <i>
      <x v="5"/>
    </i>
    <i r="1">
      <x v="10"/>
    </i>
    <i t="grand">
      <x/>
    </i>
  </rowItems>
  <colItems count="1">
    <i/>
  </colItems>
  <pageFields count="3">
    <pageField fld="3" hier="-1"/>
    <pageField fld="4" hier="-1"/>
    <pageField fld="5" hier="-1"/>
  </pageFields>
  <dataFields count="1">
    <dataField name="合計 / 変速" fld="2" baseField="0" baseItem="0"/>
  </dataField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6D5ABF-DC9E-450F-AD5B-C08ABB5BACF2}" name="ピボットテーブル6" cacheId="0" applyNumberFormats="0" applyBorderFormats="0" applyFontFormats="0" applyPatternFormats="0" applyAlignmentFormats="0" applyWidthHeightFormats="1" dataCaption="値" updatedVersion="8" minRefreshableVersion="5" useAutoFormatting="1" itemPrintTitles="1" createdVersion="8" indent="0" outline="1" outlineData="1" multipleFieldFilters="0" chartFormat="4">
  <location ref="H6:I24" firstHeaderRow="1" firstDataRow="1" firstDataCol="1" rowPageCount="3" colPageCount="1"/>
  <pivotFields count="6">
    <pivotField axis="axisRow" showAll="0">
      <items count="12">
        <item x="0"/>
        <item x="9"/>
        <item x="1"/>
        <item x="2"/>
        <item x="3"/>
        <item x="4"/>
        <item x="5"/>
        <item x="6"/>
        <item x="7"/>
        <item x="8"/>
        <item x="10"/>
        <item t="default"/>
      </items>
    </pivotField>
    <pivotField axis="axisRow" showAll="0">
      <items count="7">
        <item x="1"/>
        <item x="2"/>
        <item x="3"/>
        <item x="0"/>
        <item x="4"/>
        <item x="5"/>
        <item t="default"/>
      </items>
    </pivotField>
    <pivotField axis="axisPage" multipleItemSelectionAllowed="1" showAll="0">
      <items count="8">
        <item x="5"/>
        <item x="3"/>
        <item x="4"/>
        <item x="0"/>
        <item x="1"/>
        <item x="2"/>
        <item x="6"/>
        <item t="default"/>
      </items>
    </pivotField>
    <pivotField axis="axisPage" showAll="0">
      <items count="10">
        <item x="3"/>
        <item x="6"/>
        <item x="0"/>
        <item x="7"/>
        <item x="1"/>
        <item x="5"/>
        <item x="2"/>
        <item x="4"/>
        <item x="8"/>
        <item t="default"/>
      </items>
    </pivotField>
    <pivotField dataField="1" showAll="0"/>
    <pivotField axis="axisPage" showAll="0">
      <items count="7">
        <item x="2"/>
        <item x="0"/>
        <item x="1"/>
        <item x="3"/>
        <item x="4"/>
        <item x="5"/>
        <item t="default"/>
      </items>
    </pivotField>
  </pivotFields>
  <rowFields count="2">
    <field x="1"/>
    <field x="0"/>
  </rowFields>
  <rowItems count="18">
    <i>
      <x/>
    </i>
    <i r="1">
      <x v="1"/>
    </i>
    <i r="1">
      <x v="2"/>
    </i>
    <i>
      <x v="1"/>
    </i>
    <i r="1">
      <x v="3"/>
    </i>
    <i r="1">
      <x v="6"/>
    </i>
    <i r="1">
      <x v="8"/>
    </i>
    <i>
      <x v="2"/>
    </i>
    <i r="1">
      <x v="4"/>
    </i>
    <i r="1">
      <x v="7"/>
    </i>
    <i r="1">
      <x v="9"/>
    </i>
    <i>
      <x v="3"/>
    </i>
    <i r="1">
      <x/>
    </i>
    <i>
      <x v="4"/>
    </i>
    <i r="1">
      <x v="5"/>
    </i>
    <i>
      <x v="5"/>
    </i>
    <i r="1">
      <x v="10"/>
    </i>
    <i t="grand">
      <x/>
    </i>
  </rowItems>
  <colItems count="1">
    <i/>
  </colItems>
  <pageFields count="3">
    <pageField fld="3" hier="-1"/>
    <pageField fld="2" hier="-1"/>
    <pageField fld="5" hier="-1"/>
  </pageFields>
  <dataFields count="1">
    <dataField name="合計 / 価格" fld="4" baseField="0" baseItem="0"/>
  </dataField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自転車名" xr10:uid="{A892E99F-220F-4F38-8018-6C880B580817}" sourceName="自転車名">
  <pivotTables>
    <pivotTable tabId="10" name="ピボットテーブル6"/>
    <pivotTable tabId="10" name="ピボットテーブル7"/>
    <pivotTable tabId="10" name="ピボットテーブル9"/>
  </pivotTables>
  <data>
    <tabular pivotCacheId="891146965">
      <items count="11">
        <i x="0" s="1"/>
        <i x="9" s="1"/>
        <i x="1" s="1"/>
        <i x="2" s="1"/>
        <i x="3" s="1"/>
        <i x="4" s="1"/>
        <i x="5" s="1"/>
        <i x="6" s="1"/>
        <i x="7" s="1"/>
        <i x="8" s="1"/>
        <i x="10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メーカー" xr10:uid="{3BFBA65C-512C-494D-99F9-6F628C6325E6}" sourceName="メーカー">
  <pivotTables>
    <pivotTable tabId="10" name="ピボットテーブル6"/>
    <pivotTable tabId="10" name="ピボットテーブル7"/>
    <pivotTable tabId="10" name="ピボットテーブル9"/>
  </pivotTables>
  <data>
    <tabular pivotCacheId="891146965">
      <items count="6">
        <i x="1" s="1"/>
        <i x="2" s="1"/>
        <i x="3" s="1"/>
        <i x="0" s="1"/>
        <i x="4" s="1"/>
        <i x="5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変速" xr10:uid="{36715332-4D78-498A-8515-69BC40C52A2D}" sourceName="変速">
  <pivotTables>
    <pivotTable tabId="10" name="ピボットテーブル6"/>
    <pivotTable tabId="10" name="ピボットテーブル7"/>
    <pivotTable tabId="10" name="ピボットテーブル9"/>
  </pivotTables>
  <data>
    <tabular pivotCacheId="891146965">
      <items count="7">
        <i x="5" s="1"/>
        <i x="3" s="1"/>
        <i x="4" s="1"/>
        <i x="0" s="1"/>
        <i x="1" s="1"/>
        <i x="2" s="1"/>
        <i x="6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評価" xr10:uid="{4BBFDF69-0740-4089-B677-7EC3067C4C65}" sourceName="評価">
  <pivotTables>
    <pivotTable tabId="10" name="ピボットテーブル6"/>
    <pivotTable tabId="10" name="ピボットテーブル7"/>
    <pivotTable tabId="10" name="ピボットテーブル9"/>
  </pivotTables>
  <data>
    <tabular pivotCacheId="891146965">
      <items count="6">
        <i x="2" s="1"/>
        <i x="0" s="1"/>
        <i x="1" s="1"/>
        <i x="3" s="1"/>
        <i x="4" s="1"/>
        <i x="5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列1" xr10:uid="{BA2B9A45-E238-4630-A0CE-F5F83932FA4D}" sourceName="列1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列1" xr10:uid="{0F2EADCB-F2FE-47E5-AE71-4B87E8F42512}" cache="スライサー_列1" caption="列1" columnCount="4" showCaption="0" rowHeight="251883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自転車名 1" xr10:uid="{4A32A8C7-D8B4-4EBA-8039-3B8AC71DA634}" cache="スライサー_自転車名" caption="自転車名" startItem="2" rowHeight="251883"/>
  <slicer name="メーカー 1" xr10:uid="{E97E8BB1-6D60-42FF-8AA1-5E299F0BBB76}" cache="スライサー_メーカー" caption="メーカー" rowHeight="251883"/>
  <slicer name="変速 1" xr10:uid="{60FC05BF-E87A-4F45-8C34-77A179F2A088}" cache="スライサー_変速" caption="変速" rowHeight="251883"/>
  <slicer name="評価" xr10:uid="{FB07C473-E6B1-4CE5-980D-B2B602E6F829}" cache="スライサー_評価" caption="評価" startItem="1" rowHeight="25188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F85D78-F878-4750-84EB-0B0ABE43CA10}" name="テーブル4" displayName="テーブル4" ref="B4:E9" totalsRowShown="0">
  <autoFilter ref="B4:E9" xr:uid="{BFF85D78-F878-4750-84EB-0B0ABE43CA10}"/>
  <tableColumns count="4">
    <tableColumn id="1" xr3:uid="{0DDC8660-7B3C-402E-88CF-9BFC42CBF946}" name="飲料水"/>
    <tableColumn id="2" xr3:uid="{DC7AFDBB-00F8-41C0-8584-5E0FD324DC7C}" name="調味料"/>
    <tableColumn id="3" xr3:uid="{BE245CBF-BFC4-4C3A-BB73-B110C50D6541}" name="野菜"/>
    <tableColumn id="4" xr3:uid="{6E6946CE-CAF8-4EC6-BF4C-CCF30B15AFBF}" name="肉類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9A5188-94C9-4226-9312-9CDE77B1AE7C}" name="テーブル1" displayName="テーブル1" ref="B3:G7" totalsRowShown="0">
  <autoFilter ref="B3:G7" xr:uid="{779A5188-94C9-4226-9312-9CDE77B1AE7C}"/>
  <tableColumns count="6">
    <tableColumn id="1" xr3:uid="{702544FC-776C-4779-951F-F326CB1753A4}" name="列1"/>
    <tableColumn id="2" xr3:uid="{09F996FE-C865-48B4-8CAF-5696AC91AD16}" name="４月"/>
    <tableColumn id="3" xr3:uid="{370ED5C3-2FD0-4AA0-BB34-E7E51D16C0D6}" name="５月"/>
    <tableColumn id="4" xr3:uid="{BAA8CB05-61AB-479A-AA6B-72CE277F8B08}" name="６月"/>
    <tableColumn id="5" xr3:uid="{1190FC96-8321-4C96-8A55-01173A4ABA2F}" name="７月"/>
    <tableColumn id="6" xr3:uid="{05AF2967-C0F6-4F1B-9112-9636FB16D8D3}" name="８月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00CF29-4151-4525-BECA-EC9FB25EE8DB}" name="テスト" displayName="テスト" ref="B3:B10" totalsRowShown="0">
  <autoFilter ref="B3:B10" xr:uid="{7000CF29-4151-4525-BECA-EC9FB25EE8DB}"/>
  <tableColumns count="1">
    <tableColumn id="1" xr3:uid="{AF417839-49D4-42D7-BFA1-10A8B2E51E10}" name="テストテーブル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23AE07-D9D6-4FA0-96EE-BA2AE6CA3C2A}" name="テーブル2" displayName="テーブル2" ref="A4:F14" totalsRowShown="0">
  <autoFilter ref="A4:F14" xr:uid="{AB23AE07-D9D6-4FA0-96EE-BA2AE6CA3C2A}"/>
  <tableColumns count="6">
    <tableColumn id="1" xr3:uid="{9BDCCC8F-96F6-47B5-92B5-377E2BB651ED}" name="自転車名"/>
    <tableColumn id="2" xr3:uid="{5B9AB574-E407-4D9B-B6BB-5E3EAE9A6C1D}" name="メーカー"/>
    <tableColumn id="3" xr3:uid="{E819A971-F8A7-4767-9DFC-BF0384D100BC}" name="変速"/>
    <tableColumn id="6" xr3:uid="{F2348312-F131-443A-B660-5752ED42D059}" name="発売日"/>
    <tableColumn id="4" xr3:uid="{3C23A511-57B3-4436-978D-56A3A5268F3B}" name="価格"/>
    <tableColumn id="5" xr3:uid="{0F2870A3-3567-4A61-AC28-87F1A4F86623}" name="評価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9FCA56-F145-4458-937E-D7DA1847A01D}" name="テーブル5" displayName="テーブル5" ref="B2:G15" totalsRowShown="0" headerRowDxfId="17" dataDxfId="16">
  <autoFilter ref="B2:G15" xr:uid="{3D9FCA56-F145-4458-937E-D7DA1847A01D}"/>
  <tableColumns count="6">
    <tableColumn id="1" xr3:uid="{8B51D7E4-BC3F-4472-B4D7-C4BDE56A4AD7}" name="部品" dataDxfId="15"/>
    <tableColumn id="2" xr3:uid="{FA3052AF-945C-4CE6-B5B5-43AB7B723598}" name="単価" dataDxfId="14"/>
    <tableColumn id="3" xr3:uid="{2656EB47-7F6F-41EF-B1C8-89503983B4C8}" name="個数" dataDxfId="13"/>
    <tableColumn id="4" xr3:uid="{EF5322C5-EB76-4AD4-B316-04FC0A0B9B1A}" name="在庫金額" dataDxfId="12"/>
    <tableColumn id="5" xr3:uid="{C2825803-BE93-4F3C-BFF1-33782DC3D451}" name="構成比" dataDxfId="11"/>
    <tableColumn id="6" xr3:uid="{BD794FCF-A06B-4EF9-8F98-B606D82DBB45}" name="構成比累計" dataDxfId="1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DCE524-AED5-490C-8359-E1B2000E491C}" name="テーブル9" displayName="テーブル9" ref="C37:G50" totalsRowShown="0" dataDxfId="9">
  <autoFilter ref="C37:G50" xr:uid="{65DCE524-AED5-490C-8359-E1B2000E491C}"/>
  <tableColumns count="5">
    <tableColumn id="1" xr3:uid="{4AAC3673-6D0C-44C4-BAA3-CE6811C934F3}" name="日付" dataDxfId="8"/>
    <tableColumn id="2" xr3:uid="{F0A4B742-90EB-47E2-A6D9-75E9D69F1978}" name="実績"/>
    <tableColumn id="3" xr3:uid="{ACF06474-B743-422A-BCF5-87C2F5A7C2B3}" name="予測(実績)" dataDxfId="7">
      <calculatedColumnFormula>_xlfn.FORECAST.ETS(C38,$D$38:$D$43,$C$38:$C$43,1,1)</calculatedColumnFormula>
    </tableColumn>
    <tableColumn id="4" xr3:uid="{AE2225DB-CAD9-4E18-9F1F-A497288702FD}" name="信頼下限(実績)" dataDxfId="6">
      <calculatedColumnFormula>E38-_xlfn.FORECAST.ETS.CONFINT(C38,$D$38:$D$43,$C$38:$C$43,0.95,1,1)</calculatedColumnFormula>
    </tableColumn>
    <tableColumn id="5" xr3:uid="{2658EE55-D0B5-49B7-94E2-917D83A0F38D}" name="信頼上限(実績)" dataDxfId="5">
      <calculatedColumnFormula>E38+_xlfn.FORECAST.ETS.CONFINT(C38,$D$38:$D$43,$C$38:$C$43,0.95,1,1)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発売日" xr10:uid="{57E7FCB9-EEAD-4C74-B1FD-94F9F56EA242}" sourceName="発売日">
  <pivotTables>
    <pivotTable tabId="10" name="ピボットテーブル6"/>
    <pivotTable tabId="10" name="ピボットテーブル7"/>
    <pivotTable tabId="10" name="ピボットテーブル9"/>
  </pivotTables>
  <state minimalRefreshVersion="6" lastRefreshVersion="6" pivotCacheId="891146965" filterType="unknown">
    <bounds startDate="1980-01-01T00:00:00" endDate="2024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発売日" xr10:uid="{5D45C16C-F529-4F7D-B6F0-FBF7C939BFD8}" cache="NativeTimeline_発売日" caption="発売日" level="2" selectionLevel="2" scrollPosition="1999-12-22T00:00:00"/>
</timelines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webextensions/webextension1.xml><?xml version="1.0" encoding="utf-8"?>
<we:webextension xmlns:we="http://schemas.microsoft.com/office/webextensions/webextension/2010/11" id="{6DCF8D9F-A865-5BAF-9BF3-084EF5EFDF21}">
  <we:reference id="wa102957665" version="1.3.0.0" store="ja-JP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4.xml"/><Relationship Id="rId4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microsoft.com/office/2007/relationships/slicer" Target="../slicers/slicer2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C0A1-BCA2-4D00-B511-32A5B3770E31}">
  <sheetPr codeName="Sheet1">
    <tabColor theme="7" tint="0.39997558519241921"/>
  </sheetPr>
  <dimension ref="A1:B25"/>
  <sheetViews>
    <sheetView workbookViewId="0">
      <selection activeCell="B3" sqref="B3"/>
    </sheetView>
  </sheetViews>
  <sheetFormatPr defaultRowHeight="16" x14ac:dyDescent="0.55000000000000004"/>
  <cols>
    <col min="1" max="2" width="20.25" style="22" bestFit="1" customWidth="1"/>
    <col min="3" max="16384" width="8.6640625" style="22"/>
  </cols>
  <sheetData>
    <row r="1" spans="1:2" x14ac:dyDescent="0.55000000000000004">
      <c r="A1" s="22" t="s">
        <v>182</v>
      </c>
    </row>
    <row r="2" spans="1:2" x14ac:dyDescent="0.55000000000000004">
      <c r="A2" s="22" t="s">
        <v>168</v>
      </c>
      <c r="B2" s="51" t="str">
        <f>HYPERLINK("#"&amp;A2&amp;"!A1",A2)</f>
        <v>ウォーターフォール</v>
      </c>
    </row>
    <row r="3" spans="1:2" x14ac:dyDescent="0.55000000000000004">
      <c r="A3" s="22" t="s">
        <v>169</v>
      </c>
      <c r="B3" s="51" t="str">
        <f t="shared" ref="B3:B25" si="0">HYPERLINK("#"&amp;A3&amp;"!A1",A3)</f>
        <v>入力リスト</v>
      </c>
    </row>
    <row r="4" spans="1:2" x14ac:dyDescent="0.55000000000000004">
      <c r="A4" s="22" t="s">
        <v>170</v>
      </c>
      <c r="B4" s="51" t="str">
        <f t="shared" si="0"/>
        <v>計画と実績</v>
      </c>
    </row>
    <row r="5" spans="1:2" x14ac:dyDescent="0.55000000000000004">
      <c r="A5" s="22" t="s">
        <v>171</v>
      </c>
      <c r="B5" s="51" t="str">
        <f t="shared" si="0"/>
        <v>スライサー</v>
      </c>
    </row>
    <row r="6" spans="1:2" x14ac:dyDescent="0.55000000000000004">
      <c r="A6" s="22" t="s">
        <v>172</v>
      </c>
      <c r="B6" s="51" t="str">
        <f t="shared" si="0"/>
        <v>スピンボタン</v>
      </c>
    </row>
    <row r="7" spans="1:2" x14ac:dyDescent="0.55000000000000004">
      <c r="A7" s="22" t="s">
        <v>173</v>
      </c>
      <c r="B7" s="51" t="str">
        <f t="shared" si="0"/>
        <v>カレンダー</v>
      </c>
    </row>
    <row r="8" spans="1:2" x14ac:dyDescent="0.55000000000000004">
      <c r="A8" s="22" t="s">
        <v>174</v>
      </c>
      <c r="B8" s="51" t="str">
        <f t="shared" si="0"/>
        <v>入力規則の自動追加</v>
      </c>
    </row>
    <row r="9" spans="1:2" x14ac:dyDescent="0.55000000000000004">
      <c r="A9" s="22" t="s">
        <v>175</v>
      </c>
      <c r="B9" s="51" t="str">
        <f t="shared" si="0"/>
        <v>絵文字表現</v>
      </c>
    </row>
    <row r="10" spans="1:2" x14ac:dyDescent="0.55000000000000004">
      <c r="A10" s="22" t="s">
        <v>176</v>
      </c>
      <c r="B10" s="51" t="str">
        <f t="shared" si="0"/>
        <v>ダッシュボード_data</v>
      </c>
    </row>
    <row r="11" spans="1:2" x14ac:dyDescent="0.55000000000000004">
      <c r="A11" s="22" t="s">
        <v>177</v>
      </c>
      <c r="B11" s="51" t="str">
        <f t="shared" si="0"/>
        <v>ダッシュボード</v>
      </c>
    </row>
    <row r="12" spans="1:2" x14ac:dyDescent="0.55000000000000004">
      <c r="A12" s="22" t="s">
        <v>178</v>
      </c>
      <c r="B12" s="51" t="str">
        <f t="shared" si="0"/>
        <v>パレート図</v>
      </c>
    </row>
    <row r="13" spans="1:2" x14ac:dyDescent="0.55000000000000004">
      <c r="A13" s="22" t="s">
        <v>179</v>
      </c>
      <c r="B13" s="51" t="str">
        <f t="shared" si="0"/>
        <v>折れ線</v>
      </c>
    </row>
    <row r="14" spans="1:2" x14ac:dyDescent="0.55000000000000004">
      <c r="A14" s="22" t="s">
        <v>180</v>
      </c>
      <c r="B14" s="51" t="str">
        <f t="shared" si="0"/>
        <v>ガントチャート</v>
      </c>
    </row>
    <row r="15" spans="1:2" x14ac:dyDescent="0.55000000000000004">
      <c r="A15" s="22" t="s">
        <v>181</v>
      </c>
      <c r="B15" s="51" t="str">
        <f t="shared" si="0"/>
        <v>ドーナツグラフ</v>
      </c>
    </row>
    <row r="16" spans="1:2" x14ac:dyDescent="0.55000000000000004">
      <c r="A16" s="22" t="s">
        <v>184</v>
      </c>
      <c r="B16" s="51" t="str">
        <f t="shared" si="0"/>
        <v>予測グラフ</v>
      </c>
    </row>
    <row r="17" spans="1:2" x14ac:dyDescent="0.55000000000000004">
      <c r="A17" s="22" t="s">
        <v>205</v>
      </c>
      <c r="B17" s="51" t="str">
        <f t="shared" si="0"/>
        <v>登録フォーム</v>
      </c>
    </row>
    <row r="18" spans="1:2" x14ac:dyDescent="0.55000000000000004">
      <c r="A18" s="22" t="s">
        <v>212</v>
      </c>
      <c r="B18" s="51" t="str">
        <f t="shared" si="0"/>
        <v>勤務表</v>
      </c>
    </row>
    <row r="19" spans="1:2" x14ac:dyDescent="0.55000000000000004">
      <c r="A19" s="22" t="s">
        <v>246</v>
      </c>
      <c r="B19" s="51" t="str">
        <f t="shared" si="0"/>
        <v>フォーム入力</v>
      </c>
    </row>
    <row r="20" spans="1:2" x14ac:dyDescent="0.55000000000000004">
      <c r="B20" s="51">
        <f t="shared" si="0"/>
        <v>0</v>
      </c>
    </row>
    <row r="21" spans="1:2" x14ac:dyDescent="0.55000000000000004">
      <c r="B21" s="51">
        <f t="shared" si="0"/>
        <v>0</v>
      </c>
    </row>
    <row r="22" spans="1:2" x14ac:dyDescent="0.55000000000000004">
      <c r="B22" s="51">
        <f t="shared" si="0"/>
        <v>0</v>
      </c>
    </row>
    <row r="23" spans="1:2" x14ac:dyDescent="0.55000000000000004">
      <c r="B23" s="51">
        <f t="shared" si="0"/>
        <v>0</v>
      </c>
    </row>
    <row r="24" spans="1:2" x14ac:dyDescent="0.55000000000000004">
      <c r="B24" s="51">
        <f t="shared" si="0"/>
        <v>0</v>
      </c>
    </row>
    <row r="25" spans="1:2" x14ac:dyDescent="0.55000000000000004">
      <c r="B25" s="51">
        <f t="shared" si="0"/>
        <v>0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802A-DAF1-4699-8EF5-B198532DE09C}">
  <sheetPr codeName="Sheet10"/>
  <dimension ref="A1:O24"/>
  <sheetViews>
    <sheetView workbookViewId="0">
      <selection activeCell="D1" sqref="D1"/>
    </sheetView>
  </sheetViews>
  <sheetFormatPr defaultRowHeight="18" x14ac:dyDescent="0.55000000000000004"/>
  <cols>
    <col min="1" max="2" width="10.1640625" customWidth="1"/>
    <col min="4" max="4" width="11.33203125" bestFit="1" customWidth="1"/>
    <col min="8" max="8" width="15.25" bestFit="1" customWidth="1"/>
    <col min="9" max="9" width="11.33203125" bestFit="1" customWidth="1"/>
    <col min="11" max="11" width="15.25" bestFit="1" customWidth="1"/>
    <col min="12" max="12" width="11.33203125" bestFit="1" customWidth="1"/>
    <col min="14" max="14" width="15.25" bestFit="1" customWidth="1"/>
    <col min="15" max="15" width="11.33203125" bestFit="1" customWidth="1"/>
  </cols>
  <sheetData>
    <row r="1" spans="1:15" x14ac:dyDescent="0.55000000000000004">
      <c r="A1" t="s">
        <v>146</v>
      </c>
      <c r="D1" s="52" t="str">
        <f>HYPERLINK("#目次!B1","目次へジャンプ")</f>
        <v>目次へジャンプ</v>
      </c>
      <c r="K1" s="30" t="s">
        <v>105</v>
      </c>
      <c r="L1" t="s">
        <v>101</v>
      </c>
    </row>
    <row r="2" spans="1:15" x14ac:dyDescent="0.55000000000000004">
      <c r="H2" s="30" t="s">
        <v>105</v>
      </c>
      <c r="I2" t="s">
        <v>101</v>
      </c>
      <c r="K2" s="30" t="s">
        <v>81</v>
      </c>
      <c r="L2" t="s">
        <v>101</v>
      </c>
      <c r="N2" s="30" t="s">
        <v>79</v>
      </c>
      <c r="O2" t="s">
        <v>101</v>
      </c>
    </row>
    <row r="3" spans="1:15" x14ac:dyDescent="0.55000000000000004">
      <c r="H3" s="30" t="s">
        <v>79</v>
      </c>
      <c r="I3" t="s">
        <v>101</v>
      </c>
      <c r="K3" s="30" t="s">
        <v>83</v>
      </c>
      <c r="L3" t="s">
        <v>101</v>
      </c>
      <c r="N3" s="30" t="s">
        <v>105</v>
      </c>
      <c r="O3" t="s">
        <v>101</v>
      </c>
    </row>
    <row r="4" spans="1:15" x14ac:dyDescent="0.55000000000000004">
      <c r="A4" t="s">
        <v>77</v>
      </c>
      <c r="B4" t="s">
        <v>78</v>
      </c>
      <c r="C4" t="s">
        <v>80</v>
      </c>
      <c r="D4" t="s">
        <v>106</v>
      </c>
      <c r="E4" t="s">
        <v>82</v>
      </c>
      <c r="F4" t="s">
        <v>45</v>
      </c>
      <c r="H4" s="30" t="s">
        <v>83</v>
      </c>
      <c r="I4" t="s">
        <v>101</v>
      </c>
      <c r="N4" s="30" t="s">
        <v>81</v>
      </c>
      <c r="O4" t="s">
        <v>101</v>
      </c>
    </row>
    <row r="5" spans="1:15" x14ac:dyDescent="0.55000000000000004">
      <c r="A5" t="s">
        <v>84</v>
      </c>
      <c r="B5" t="s">
        <v>94</v>
      </c>
      <c r="C5">
        <v>10</v>
      </c>
      <c r="D5" s="40">
        <v>36221</v>
      </c>
      <c r="E5">
        <v>100</v>
      </c>
      <c r="F5">
        <v>3</v>
      </c>
      <c r="K5" s="30" t="s">
        <v>99</v>
      </c>
      <c r="L5" t="s">
        <v>104</v>
      </c>
    </row>
    <row r="6" spans="1:15" x14ac:dyDescent="0.55000000000000004">
      <c r="A6" t="s">
        <v>85</v>
      </c>
      <c r="B6" t="s">
        <v>95</v>
      </c>
      <c r="C6">
        <v>11</v>
      </c>
      <c r="D6" s="40">
        <v>37655</v>
      </c>
      <c r="E6">
        <v>5000</v>
      </c>
      <c r="F6">
        <v>4</v>
      </c>
      <c r="H6" s="30" t="s">
        <v>99</v>
      </c>
      <c r="I6" t="s">
        <v>102</v>
      </c>
      <c r="K6" s="31" t="s">
        <v>138</v>
      </c>
      <c r="L6">
        <v>18</v>
      </c>
      <c r="N6" s="30" t="s">
        <v>99</v>
      </c>
      <c r="O6" t="s">
        <v>103</v>
      </c>
    </row>
    <row r="7" spans="1:15" x14ac:dyDescent="0.55000000000000004">
      <c r="A7" t="s">
        <v>87</v>
      </c>
      <c r="B7" t="s">
        <v>96</v>
      </c>
      <c r="C7">
        <v>11</v>
      </c>
      <c r="D7" s="40">
        <v>44624</v>
      </c>
      <c r="E7">
        <v>30505</v>
      </c>
      <c r="F7">
        <v>2</v>
      </c>
      <c r="H7" s="31" t="s">
        <v>138</v>
      </c>
      <c r="I7">
        <v>12654</v>
      </c>
      <c r="K7" s="48" t="s">
        <v>93</v>
      </c>
      <c r="L7">
        <v>7</v>
      </c>
      <c r="N7" s="31" t="s">
        <v>138</v>
      </c>
      <c r="O7">
        <v>11</v>
      </c>
    </row>
    <row r="8" spans="1:15" x14ac:dyDescent="0.55000000000000004">
      <c r="A8" t="s">
        <v>86</v>
      </c>
      <c r="B8" t="s">
        <v>97</v>
      </c>
      <c r="C8">
        <v>12</v>
      </c>
      <c r="D8" s="40">
        <v>29317</v>
      </c>
      <c r="E8">
        <v>35000</v>
      </c>
      <c r="F8">
        <v>3</v>
      </c>
      <c r="H8" s="48" t="s">
        <v>93</v>
      </c>
      <c r="I8">
        <v>7654</v>
      </c>
      <c r="K8" s="48" t="s">
        <v>139</v>
      </c>
      <c r="L8">
        <v>11</v>
      </c>
      <c r="N8" s="48" t="s">
        <v>93</v>
      </c>
      <c r="O8">
        <v>7</v>
      </c>
    </row>
    <row r="9" spans="1:15" x14ac:dyDescent="0.55000000000000004">
      <c r="A9" t="s">
        <v>88</v>
      </c>
      <c r="B9" t="s">
        <v>98</v>
      </c>
      <c r="C9">
        <v>8</v>
      </c>
      <c r="D9" s="40">
        <v>45023</v>
      </c>
      <c r="E9">
        <v>3440</v>
      </c>
      <c r="F9">
        <v>3</v>
      </c>
      <c r="H9" s="48" t="s">
        <v>139</v>
      </c>
      <c r="I9">
        <v>5000</v>
      </c>
      <c r="K9" s="31" t="s">
        <v>140</v>
      </c>
      <c r="L9">
        <v>32</v>
      </c>
      <c r="N9" s="48" t="s">
        <v>139</v>
      </c>
      <c r="O9">
        <v>4</v>
      </c>
    </row>
    <row r="10" spans="1:15" x14ac:dyDescent="0.55000000000000004">
      <c r="A10" t="s">
        <v>89</v>
      </c>
      <c r="B10" t="s">
        <v>96</v>
      </c>
      <c r="C10">
        <v>9</v>
      </c>
      <c r="D10" s="40">
        <v>44624</v>
      </c>
      <c r="E10">
        <v>334</v>
      </c>
      <c r="F10">
        <v>2</v>
      </c>
      <c r="H10" s="31" t="s">
        <v>140</v>
      </c>
      <c r="I10">
        <v>33184</v>
      </c>
      <c r="K10" s="48" t="s">
        <v>87</v>
      </c>
      <c r="L10">
        <v>11</v>
      </c>
      <c r="N10" s="31" t="s">
        <v>140</v>
      </c>
      <c r="O10">
        <v>8</v>
      </c>
    </row>
    <row r="11" spans="1:15" x14ac:dyDescent="0.55000000000000004">
      <c r="A11" t="s">
        <v>90</v>
      </c>
      <c r="B11" t="s">
        <v>97</v>
      </c>
      <c r="C11">
        <v>10</v>
      </c>
      <c r="D11" s="40">
        <v>29317</v>
      </c>
      <c r="E11">
        <v>3456</v>
      </c>
      <c r="F11">
        <v>3</v>
      </c>
      <c r="H11" s="48" t="s">
        <v>87</v>
      </c>
      <c r="I11">
        <v>30505</v>
      </c>
      <c r="K11" s="48" t="s">
        <v>89</v>
      </c>
      <c r="L11">
        <v>9</v>
      </c>
      <c r="N11" s="48" t="s">
        <v>87</v>
      </c>
      <c r="O11">
        <v>2</v>
      </c>
    </row>
    <row r="12" spans="1:15" x14ac:dyDescent="0.55000000000000004">
      <c r="A12" t="s">
        <v>91</v>
      </c>
      <c r="B12" t="s">
        <v>96</v>
      </c>
      <c r="C12">
        <v>12</v>
      </c>
      <c r="D12" s="40">
        <v>44324</v>
      </c>
      <c r="E12">
        <v>2345</v>
      </c>
      <c r="F12">
        <v>4</v>
      </c>
      <c r="H12" s="48" t="s">
        <v>89</v>
      </c>
      <c r="I12">
        <v>334</v>
      </c>
      <c r="K12" s="48" t="s">
        <v>91</v>
      </c>
      <c r="L12">
        <v>12</v>
      </c>
      <c r="N12" s="48" t="s">
        <v>89</v>
      </c>
      <c r="O12">
        <v>2</v>
      </c>
    </row>
    <row r="13" spans="1:15" x14ac:dyDescent="0.55000000000000004">
      <c r="A13" t="s">
        <v>92</v>
      </c>
      <c r="B13" t="s">
        <v>97</v>
      </c>
      <c r="C13">
        <v>8</v>
      </c>
      <c r="D13" s="40">
        <v>32784</v>
      </c>
      <c r="E13">
        <v>3456</v>
      </c>
      <c r="F13">
        <v>5</v>
      </c>
      <c r="H13" s="48" t="s">
        <v>91</v>
      </c>
      <c r="I13">
        <v>2345</v>
      </c>
      <c r="K13" s="31" t="s">
        <v>141</v>
      </c>
      <c r="L13">
        <v>30</v>
      </c>
      <c r="N13" s="48" t="s">
        <v>91</v>
      </c>
      <c r="O13">
        <v>4</v>
      </c>
    </row>
    <row r="14" spans="1:15" x14ac:dyDescent="0.55000000000000004">
      <c r="A14" t="s">
        <v>93</v>
      </c>
      <c r="B14" t="s">
        <v>95</v>
      </c>
      <c r="C14">
        <v>7</v>
      </c>
      <c r="D14" s="40">
        <v>36872</v>
      </c>
      <c r="E14">
        <v>7654</v>
      </c>
      <c r="F14">
        <v>7</v>
      </c>
      <c r="H14" s="31" t="s">
        <v>141</v>
      </c>
      <c r="I14">
        <v>41912</v>
      </c>
      <c r="K14" s="48" t="s">
        <v>86</v>
      </c>
      <c r="L14">
        <v>12</v>
      </c>
      <c r="N14" s="31" t="s">
        <v>141</v>
      </c>
      <c r="O14">
        <v>11</v>
      </c>
    </row>
    <row r="15" spans="1:15" x14ac:dyDescent="0.55000000000000004">
      <c r="H15" s="48" t="s">
        <v>86</v>
      </c>
      <c r="I15">
        <v>35000</v>
      </c>
      <c r="K15" s="48" t="s">
        <v>90</v>
      </c>
      <c r="L15">
        <v>10</v>
      </c>
      <c r="N15" s="48" t="s">
        <v>86</v>
      </c>
      <c r="O15">
        <v>3</v>
      </c>
    </row>
    <row r="16" spans="1:15" x14ac:dyDescent="0.55000000000000004">
      <c r="H16" s="48" t="s">
        <v>90</v>
      </c>
      <c r="I16">
        <v>3456</v>
      </c>
      <c r="K16" s="48" t="s">
        <v>92</v>
      </c>
      <c r="L16">
        <v>8</v>
      </c>
      <c r="N16" s="48" t="s">
        <v>90</v>
      </c>
      <c r="O16">
        <v>3</v>
      </c>
    </row>
    <row r="17" spans="8:15" x14ac:dyDescent="0.55000000000000004">
      <c r="H17" s="48" t="s">
        <v>92</v>
      </c>
      <c r="I17">
        <v>3456</v>
      </c>
      <c r="K17" s="31" t="s">
        <v>142</v>
      </c>
      <c r="L17">
        <v>10</v>
      </c>
      <c r="N17" s="48" t="s">
        <v>92</v>
      </c>
      <c r="O17">
        <v>5</v>
      </c>
    </row>
    <row r="18" spans="8:15" x14ac:dyDescent="0.55000000000000004">
      <c r="H18" s="31" t="s">
        <v>142</v>
      </c>
      <c r="I18">
        <v>100</v>
      </c>
      <c r="K18" s="48" t="s">
        <v>143</v>
      </c>
      <c r="L18">
        <v>10</v>
      </c>
      <c r="N18" s="31" t="s">
        <v>142</v>
      </c>
      <c r="O18">
        <v>3</v>
      </c>
    </row>
    <row r="19" spans="8:15" x14ac:dyDescent="0.55000000000000004">
      <c r="H19" s="48" t="s">
        <v>143</v>
      </c>
      <c r="I19">
        <v>100</v>
      </c>
      <c r="K19" s="31" t="s">
        <v>144</v>
      </c>
      <c r="L19">
        <v>8</v>
      </c>
      <c r="N19" s="48" t="s">
        <v>143</v>
      </c>
      <c r="O19">
        <v>3</v>
      </c>
    </row>
    <row r="20" spans="8:15" x14ac:dyDescent="0.55000000000000004">
      <c r="H20" s="31" t="s">
        <v>144</v>
      </c>
      <c r="I20">
        <v>3440</v>
      </c>
      <c r="K20" s="48" t="s">
        <v>88</v>
      </c>
      <c r="L20">
        <v>8</v>
      </c>
      <c r="N20" s="31" t="s">
        <v>144</v>
      </c>
      <c r="O20">
        <v>3</v>
      </c>
    </row>
    <row r="21" spans="8:15" x14ac:dyDescent="0.55000000000000004">
      <c r="H21" s="48" t="s">
        <v>88</v>
      </c>
      <c r="I21">
        <v>3440</v>
      </c>
      <c r="K21" s="31" t="s">
        <v>145</v>
      </c>
      <c r="N21" s="48" t="s">
        <v>88</v>
      </c>
      <c r="O21">
        <v>3</v>
      </c>
    </row>
    <row r="22" spans="8:15" x14ac:dyDescent="0.55000000000000004">
      <c r="H22" s="31" t="s">
        <v>145</v>
      </c>
      <c r="K22" s="48" t="s">
        <v>145</v>
      </c>
      <c r="N22" s="31" t="s">
        <v>145</v>
      </c>
    </row>
    <row r="23" spans="8:15" x14ac:dyDescent="0.55000000000000004">
      <c r="H23" s="48" t="s">
        <v>145</v>
      </c>
      <c r="K23" s="31" t="s">
        <v>100</v>
      </c>
      <c r="L23">
        <v>98</v>
      </c>
      <c r="N23" s="48" t="s">
        <v>145</v>
      </c>
    </row>
    <row r="24" spans="8:15" x14ac:dyDescent="0.55000000000000004">
      <c r="H24" s="31" t="s">
        <v>100</v>
      </c>
      <c r="I24">
        <v>91290</v>
      </c>
      <c r="N24" s="31" t="s">
        <v>100</v>
      </c>
      <c r="O24">
        <v>36</v>
      </c>
    </row>
  </sheetData>
  <phoneticPr fontId="1"/>
  <pageMargins left="0.7" right="0.7" top="0.75" bottom="0.75" header="0.3" footer="0.3"/>
  <pageSetup paperSize="9" orientation="portrait" r:id="rId4"/>
  <tableParts count="1"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313F-287E-44A4-A66C-8D6D40F725D3}">
  <sheetPr codeName="Sheet11"/>
  <dimension ref="A1:U32"/>
  <sheetViews>
    <sheetView zoomScaleNormal="100" workbookViewId="0"/>
  </sheetViews>
  <sheetFormatPr defaultRowHeight="18" x14ac:dyDescent="0.55000000000000004"/>
  <sheetData>
    <row r="1" spans="1:21" ht="18.5" thickBot="1" x14ac:dyDescent="0.6">
      <c r="A1" s="52" t="str">
        <f>HYPERLINK("#目次!B1","目次へジャンプ")</f>
        <v>目次へジャンプ</v>
      </c>
    </row>
    <row r="2" spans="1:21" ht="18.5" thickTop="1" x14ac:dyDescent="0.55000000000000004"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/>
    </row>
    <row r="3" spans="1:21" x14ac:dyDescent="0.55000000000000004">
      <c r="B3" s="35"/>
      <c r="U3" s="36"/>
    </row>
    <row r="4" spans="1:21" x14ac:dyDescent="0.55000000000000004">
      <c r="B4" s="35"/>
      <c r="U4" s="36"/>
    </row>
    <row r="5" spans="1:21" x14ac:dyDescent="0.55000000000000004">
      <c r="B5" s="35"/>
      <c r="U5" s="36"/>
    </row>
    <row r="6" spans="1:21" x14ac:dyDescent="0.55000000000000004">
      <c r="B6" s="35"/>
      <c r="U6" s="36"/>
    </row>
    <row r="7" spans="1:21" x14ac:dyDescent="0.55000000000000004">
      <c r="B7" s="35"/>
      <c r="U7" s="36"/>
    </row>
    <row r="8" spans="1:21" x14ac:dyDescent="0.55000000000000004">
      <c r="B8" s="35"/>
      <c r="U8" s="36"/>
    </row>
    <row r="9" spans="1:21" x14ac:dyDescent="0.55000000000000004">
      <c r="B9" s="35"/>
      <c r="U9" s="36"/>
    </row>
    <row r="10" spans="1:21" x14ac:dyDescent="0.55000000000000004">
      <c r="B10" s="35"/>
      <c r="U10" s="36"/>
    </row>
    <row r="11" spans="1:21" x14ac:dyDescent="0.55000000000000004">
      <c r="B11" s="35"/>
      <c r="U11" s="36"/>
    </row>
    <row r="12" spans="1:21" x14ac:dyDescent="0.55000000000000004">
      <c r="B12" s="35"/>
      <c r="U12" s="36"/>
    </row>
    <row r="13" spans="1:21" x14ac:dyDescent="0.55000000000000004">
      <c r="B13" s="35"/>
      <c r="U13" s="36"/>
    </row>
    <row r="14" spans="1:21" x14ac:dyDescent="0.55000000000000004">
      <c r="B14" s="35"/>
      <c r="U14" s="36"/>
    </row>
    <row r="15" spans="1:21" x14ac:dyDescent="0.55000000000000004">
      <c r="B15" s="35"/>
      <c r="U15" s="36"/>
    </row>
    <row r="16" spans="1:21" x14ac:dyDescent="0.55000000000000004">
      <c r="B16" s="35"/>
      <c r="U16" s="36"/>
    </row>
    <row r="17" spans="2:21" x14ac:dyDescent="0.55000000000000004">
      <c r="B17" s="35"/>
      <c r="U17" s="36"/>
    </row>
    <row r="18" spans="2:21" x14ac:dyDescent="0.55000000000000004">
      <c r="B18" s="35"/>
      <c r="U18" s="36"/>
    </row>
    <row r="19" spans="2:21" x14ac:dyDescent="0.55000000000000004">
      <c r="B19" s="35"/>
      <c r="U19" s="36"/>
    </row>
    <row r="20" spans="2:21" x14ac:dyDescent="0.55000000000000004">
      <c r="B20" s="35"/>
      <c r="U20" s="36"/>
    </row>
    <row r="21" spans="2:21" x14ac:dyDescent="0.55000000000000004">
      <c r="B21" s="35"/>
      <c r="U21" s="36"/>
    </row>
    <row r="22" spans="2:21" x14ac:dyDescent="0.55000000000000004">
      <c r="B22" s="35"/>
      <c r="U22" s="36"/>
    </row>
    <row r="23" spans="2:21" x14ac:dyDescent="0.55000000000000004">
      <c r="B23" s="35"/>
      <c r="U23" s="36"/>
    </row>
    <row r="24" spans="2:21" x14ac:dyDescent="0.55000000000000004">
      <c r="B24" s="35"/>
      <c r="U24" s="36"/>
    </row>
    <row r="25" spans="2:21" x14ac:dyDescent="0.55000000000000004">
      <c r="B25" s="35"/>
      <c r="U25" s="36"/>
    </row>
    <row r="26" spans="2:21" x14ac:dyDescent="0.55000000000000004">
      <c r="B26" s="35"/>
      <c r="U26" s="36"/>
    </row>
    <row r="27" spans="2:21" x14ac:dyDescent="0.55000000000000004">
      <c r="B27" s="35"/>
      <c r="U27" s="36"/>
    </row>
    <row r="28" spans="2:21" x14ac:dyDescent="0.55000000000000004">
      <c r="B28" s="35"/>
      <c r="U28" s="36"/>
    </row>
    <row r="29" spans="2:21" x14ac:dyDescent="0.55000000000000004">
      <c r="B29" s="35"/>
      <c r="U29" s="36"/>
    </row>
    <row r="30" spans="2:21" x14ac:dyDescent="0.55000000000000004">
      <c r="B30" s="35"/>
      <c r="U30" s="36"/>
    </row>
    <row r="31" spans="2:21" ht="18.5" thickBot="1" x14ac:dyDescent="0.6"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9"/>
    </row>
    <row r="32" spans="2:21" ht="18.5" thickTop="1" x14ac:dyDescent="0.55000000000000004"/>
  </sheetData>
  <phoneticPr fontId="1"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C07D1-C8A1-412C-945E-AEB082ABD888}">
  <sheetPr codeName="Sheet12"/>
  <dimension ref="B1:Q15"/>
  <sheetViews>
    <sheetView workbookViewId="0">
      <selection activeCell="Q2" sqref="Q2"/>
    </sheetView>
  </sheetViews>
  <sheetFormatPr defaultRowHeight="15" x14ac:dyDescent="0.55000000000000004"/>
  <cols>
    <col min="1" max="1" width="8.6640625" style="1"/>
    <col min="2" max="4" width="6.4140625" style="1" customWidth="1"/>
    <col min="5" max="5" width="10.1640625" style="1" customWidth="1"/>
    <col min="6" max="6" width="8.25" style="1" customWidth="1"/>
    <col min="7" max="7" width="12" style="1" customWidth="1"/>
    <col min="8" max="16384" width="8.6640625" style="1"/>
  </cols>
  <sheetData>
    <row r="1" spans="2:17" x14ac:dyDescent="0.55000000000000004">
      <c r="B1" s="1" t="s">
        <v>147</v>
      </c>
    </row>
    <row r="2" spans="2:17" x14ac:dyDescent="0.55000000000000004">
      <c r="B2" s="1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Q2" s="52" t="str">
        <f>HYPERLINK("#目次!B1","目次へジャンプ")</f>
        <v>目次へジャンプ</v>
      </c>
    </row>
    <row r="3" spans="2:17" x14ac:dyDescent="0.55000000000000004">
      <c r="B3" s="1" t="s">
        <v>31</v>
      </c>
      <c r="C3" s="1">
        <v>200</v>
      </c>
      <c r="D3" s="1">
        <v>20</v>
      </c>
      <c r="E3" s="1">
        <f>C3*D3</f>
        <v>4000</v>
      </c>
      <c r="F3" s="55">
        <f>E3/$E$15*100</f>
        <v>4.3399010502560547</v>
      </c>
      <c r="G3" s="55">
        <f>SUM($F$3:F3)</f>
        <v>4.3399010502560547</v>
      </c>
    </row>
    <row r="4" spans="2:17" x14ac:dyDescent="0.55000000000000004">
      <c r="B4" s="1" t="s">
        <v>32</v>
      </c>
      <c r="C4" s="1">
        <v>300</v>
      </c>
      <c r="D4" s="1">
        <v>90</v>
      </c>
      <c r="E4" s="1">
        <f t="shared" ref="E4:E14" si="0">C4*D4</f>
        <v>27000</v>
      </c>
      <c r="F4" s="55">
        <f t="shared" ref="F4:F14" si="1">E4/$E$15*100</f>
        <v>29.294332089228366</v>
      </c>
      <c r="G4" s="55">
        <f>SUM($F$3:F4)</f>
        <v>33.634233139484422</v>
      </c>
    </row>
    <row r="5" spans="2:17" x14ac:dyDescent="0.55000000000000004">
      <c r="B5" s="1" t="s">
        <v>33</v>
      </c>
      <c r="C5" s="1">
        <v>400</v>
      </c>
      <c r="D5" s="1">
        <v>60</v>
      </c>
      <c r="E5" s="1">
        <f t="shared" si="0"/>
        <v>24000</v>
      </c>
      <c r="F5" s="55">
        <f t="shared" si="1"/>
        <v>26.039406301536328</v>
      </c>
      <c r="G5" s="55">
        <f>SUM($F$3:F5)</f>
        <v>59.673639441020754</v>
      </c>
    </row>
    <row r="6" spans="2:17" x14ac:dyDescent="0.55000000000000004">
      <c r="B6" s="1" t="s">
        <v>34</v>
      </c>
      <c r="C6" s="1">
        <v>200</v>
      </c>
      <c r="D6" s="1">
        <v>43</v>
      </c>
      <c r="E6" s="1">
        <f t="shared" si="0"/>
        <v>8600</v>
      </c>
      <c r="F6" s="55">
        <f t="shared" si="1"/>
        <v>9.3307872580505151</v>
      </c>
      <c r="G6" s="55">
        <f>SUM($F$3:F6)</f>
        <v>69.004426699071274</v>
      </c>
    </row>
    <row r="7" spans="2:17" x14ac:dyDescent="0.55000000000000004">
      <c r="B7" s="1" t="s">
        <v>35</v>
      </c>
      <c r="C7" s="1">
        <v>56</v>
      </c>
      <c r="D7" s="1">
        <v>40</v>
      </c>
      <c r="E7" s="1">
        <f t="shared" si="0"/>
        <v>2240</v>
      </c>
      <c r="F7" s="55">
        <f t="shared" si="1"/>
        <v>2.4303445881433907</v>
      </c>
      <c r="G7" s="55">
        <f>SUM($F$3:F7)</f>
        <v>71.434771287214659</v>
      </c>
    </row>
    <row r="8" spans="2:17" x14ac:dyDescent="0.55000000000000004">
      <c r="B8" s="1" t="s">
        <v>113</v>
      </c>
      <c r="C8" s="1">
        <v>45</v>
      </c>
      <c r="D8" s="1">
        <v>45</v>
      </c>
      <c r="E8" s="1">
        <f t="shared" si="0"/>
        <v>2025</v>
      </c>
      <c r="F8" s="55">
        <f t="shared" si="1"/>
        <v>2.1970749066921273</v>
      </c>
      <c r="G8" s="55">
        <f>SUM($F$3:F8)</f>
        <v>73.631846193906782</v>
      </c>
    </row>
    <row r="9" spans="2:17" x14ac:dyDescent="0.55000000000000004">
      <c r="B9" s="1" t="s">
        <v>114</v>
      </c>
      <c r="C9" s="1">
        <v>21</v>
      </c>
      <c r="D9" s="1">
        <v>45</v>
      </c>
      <c r="E9" s="1">
        <f t="shared" si="0"/>
        <v>945</v>
      </c>
      <c r="F9" s="55">
        <f t="shared" si="1"/>
        <v>1.0253016231229928</v>
      </c>
      <c r="G9" s="55">
        <f>SUM($F$3:F9)</f>
        <v>74.657147817029781</v>
      </c>
    </row>
    <row r="10" spans="2:17" x14ac:dyDescent="0.55000000000000004">
      <c r="B10" s="1" t="s">
        <v>115</v>
      </c>
      <c r="C10" s="1">
        <v>345</v>
      </c>
      <c r="D10" s="1">
        <v>2</v>
      </c>
      <c r="E10" s="1">
        <f t="shared" si="0"/>
        <v>690</v>
      </c>
      <c r="F10" s="55">
        <f t="shared" si="1"/>
        <v>0.74863293116916929</v>
      </c>
      <c r="G10" s="55">
        <f>SUM($F$3:F10)</f>
        <v>75.40578074819895</v>
      </c>
    </row>
    <row r="11" spans="2:17" x14ac:dyDescent="0.55000000000000004">
      <c r="B11" s="1" t="s">
        <v>116</v>
      </c>
      <c r="C11" s="1">
        <v>90</v>
      </c>
      <c r="D11" s="1">
        <v>32</v>
      </c>
      <c r="E11" s="1">
        <f t="shared" si="0"/>
        <v>2880</v>
      </c>
      <c r="F11" s="55">
        <f t="shared" si="1"/>
        <v>3.1247287561843593</v>
      </c>
      <c r="G11" s="55">
        <f>SUM($F$3:F11)</f>
        <v>78.530509504383303</v>
      </c>
    </row>
    <row r="12" spans="2:17" x14ac:dyDescent="0.55000000000000004">
      <c r="B12" s="1" t="s">
        <v>117</v>
      </c>
      <c r="C12" s="1">
        <v>456</v>
      </c>
      <c r="D12" s="1">
        <v>34</v>
      </c>
      <c r="E12" s="1">
        <f t="shared" si="0"/>
        <v>15504</v>
      </c>
      <c r="F12" s="55">
        <f t="shared" si="1"/>
        <v>16.821456470792466</v>
      </c>
      <c r="G12" s="55">
        <f>SUM($F$3:F12)</f>
        <v>95.351965975175773</v>
      </c>
    </row>
    <row r="13" spans="2:17" x14ac:dyDescent="0.55000000000000004">
      <c r="B13" s="1" t="s">
        <v>118</v>
      </c>
      <c r="C13" s="1">
        <v>76</v>
      </c>
      <c r="D13" s="1">
        <v>54</v>
      </c>
      <c r="E13" s="1">
        <f t="shared" si="0"/>
        <v>4104</v>
      </c>
      <c r="F13" s="55">
        <f t="shared" si="1"/>
        <v>4.4527384775627112</v>
      </c>
      <c r="G13" s="55">
        <f>SUM($F$3:F13)</f>
        <v>99.804704452738491</v>
      </c>
    </row>
    <row r="14" spans="2:17" x14ac:dyDescent="0.55000000000000004">
      <c r="B14" s="1" t="s">
        <v>119</v>
      </c>
      <c r="C14" s="1">
        <v>45</v>
      </c>
      <c r="D14" s="1">
        <v>4</v>
      </c>
      <c r="E14" s="1">
        <f t="shared" si="0"/>
        <v>180</v>
      </c>
      <c r="F14" s="55">
        <f t="shared" si="1"/>
        <v>0.19529554726152246</v>
      </c>
      <c r="G14" s="55">
        <f>SUM($F$3:F14)</f>
        <v>100.00000000000001</v>
      </c>
    </row>
    <row r="15" spans="2:17" x14ac:dyDescent="0.55000000000000004">
      <c r="B15" s="1" t="s">
        <v>120</v>
      </c>
      <c r="C15" s="1">
        <f>SUM(C3:C14)</f>
        <v>2234</v>
      </c>
      <c r="D15" s="1">
        <f>SUM(D3:D14)</f>
        <v>469</v>
      </c>
      <c r="E15" s="1">
        <f>SUM(E3:E14)</f>
        <v>92168</v>
      </c>
      <c r="F15" s="1">
        <f>SUM(F3:F14)</f>
        <v>100.00000000000001</v>
      </c>
    </row>
  </sheetData>
  <phoneticPr fontId="1"/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CD160-BF25-4539-9CB8-59761E68F5F0}">
  <sheetPr codeName="Sheet13"/>
  <dimension ref="A1:N32"/>
  <sheetViews>
    <sheetView workbookViewId="0"/>
  </sheetViews>
  <sheetFormatPr defaultRowHeight="15" x14ac:dyDescent="0.55000000000000004"/>
  <cols>
    <col min="1" max="2" width="8.6640625" style="1"/>
    <col min="3" max="3" width="9.5" style="1" bestFit="1" customWidth="1"/>
    <col min="4" max="16384" width="8.6640625" style="1"/>
  </cols>
  <sheetData>
    <row r="1" spans="1:14" x14ac:dyDescent="0.55000000000000004">
      <c r="A1" s="52" t="str">
        <f>HYPERLINK("#目次!B1","目次へジャンプ")</f>
        <v>目次へジャンプ</v>
      </c>
    </row>
    <row r="2" spans="1:14" x14ac:dyDescent="0.55000000000000004"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3">
        <v>12</v>
      </c>
    </row>
    <row r="3" spans="1:14" x14ac:dyDescent="0.55000000000000004">
      <c r="B3" s="3" t="s">
        <v>154</v>
      </c>
      <c r="C3" s="43">
        <v>234</v>
      </c>
      <c r="D3" s="43">
        <v>67</v>
      </c>
      <c r="E3" s="43">
        <v>56</v>
      </c>
      <c r="F3" s="43">
        <v>100</v>
      </c>
      <c r="G3" s="43">
        <v>345</v>
      </c>
      <c r="H3" s="43">
        <v>67</v>
      </c>
      <c r="I3" s="43">
        <v>67</v>
      </c>
      <c r="J3" s="43">
        <v>567</v>
      </c>
      <c r="K3" s="43">
        <v>43</v>
      </c>
      <c r="L3" s="43">
        <v>45</v>
      </c>
      <c r="M3" s="43">
        <v>345</v>
      </c>
      <c r="N3" s="43">
        <v>45</v>
      </c>
    </row>
    <row r="4" spans="1:14" x14ac:dyDescent="0.55000000000000004">
      <c r="B4" s="49" t="s">
        <v>165</v>
      </c>
      <c r="C4" s="49" t="e">
        <f>IF(C3=MAX($C$3:$N$3),C3,NA())</f>
        <v>#N/A</v>
      </c>
      <c r="D4" s="49" t="e">
        <f t="shared" ref="D4:N4" si="0">IF(D3=MAX($C$3:$N$3),D3,NA())</f>
        <v>#N/A</v>
      </c>
      <c r="E4" s="49" t="e">
        <f t="shared" si="0"/>
        <v>#N/A</v>
      </c>
      <c r="F4" s="49" t="e">
        <f t="shared" si="0"/>
        <v>#N/A</v>
      </c>
      <c r="G4" s="49" t="e">
        <f t="shared" si="0"/>
        <v>#N/A</v>
      </c>
      <c r="H4" s="49" t="e">
        <f t="shared" si="0"/>
        <v>#N/A</v>
      </c>
      <c r="I4" s="49" t="e">
        <f t="shared" si="0"/>
        <v>#N/A</v>
      </c>
      <c r="J4" s="49">
        <f t="shared" si="0"/>
        <v>567</v>
      </c>
      <c r="K4" s="49" t="e">
        <f t="shared" si="0"/>
        <v>#N/A</v>
      </c>
      <c r="L4" s="49" t="e">
        <f t="shared" si="0"/>
        <v>#N/A</v>
      </c>
      <c r="M4" s="49" t="e">
        <f t="shared" si="0"/>
        <v>#N/A</v>
      </c>
      <c r="N4" s="49" t="e">
        <f t="shared" si="0"/>
        <v>#N/A</v>
      </c>
    </row>
    <row r="5" spans="1:14" x14ac:dyDescent="0.55000000000000004">
      <c r="B5" s="49" t="s">
        <v>166</v>
      </c>
      <c r="C5" s="49" t="e">
        <f>IF(C3=MIN($C$3:$N$3),C3,NA())</f>
        <v>#N/A</v>
      </c>
      <c r="D5" s="49" t="e">
        <f t="shared" ref="D5:N5" si="1">IF(D3=MIN($C$3:$N$3),D3,NA())</f>
        <v>#N/A</v>
      </c>
      <c r="E5" s="49" t="e">
        <f t="shared" si="1"/>
        <v>#N/A</v>
      </c>
      <c r="F5" s="49" t="e">
        <f t="shared" si="1"/>
        <v>#N/A</v>
      </c>
      <c r="G5" s="49" t="e">
        <f t="shared" si="1"/>
        <v>#N/A</v>
      </c>
      <c r="H5" s="49" t="e">
        <f t="shared" si="1"/>
        <v>#N/A</v>
      </c>
      <c r="I5" s="49" t="e">
        <f t="shared" si="1"/>
        <v>#N/A</v>
      </c>
      <c r="J5" s="49" t="e">
        <f t="shared" si="1"/>
        <v>#N/A</v>
      </c>
      <c r="K5" s="49">
        <f t="shared" si="1"/>
        <v>43</v>
      </c>
      <c r="L5" s="49" t="e">
        <f t="shared" si="1"/>
        <v>#N/A</v>
      </c>
      <c r="M5" s="49" t="e">
        <f t="shared" si="1"/>
        <v>#N/A</v>
      </c>
      <c r="N5" s="49" t="e">
        <f t="shared" si="1"/>
        <v>#N/A</v>
      </c>
    </row>
    <row r="28" spans="2:14" x14ac:dyDescent="0.55000000000000004">
      <c r="B28" s="3"/>
      <c r="C28" s="3" t="s">
        <v>155</v>
      </c>
      <c r="D28" s="3" t="s">
        <v>15</v>
      </c>
      <c r="E28" s="3" t="s">
        <v>16</v>
      </c>
      <c r="F28" s="3" t="s">
        <v>156</v>
      </c>
      <c r="G28" s="3" t="s">
        <v>157</v>
      </c>
      <c r="H28" s="3" t="s">
        <v>158</v>
      </c>
      <c r="I28" s="3" t="s">
        <v>159</v>
      </c>
      <c r="J28" s="3" t="s">
        <v>160</v>
      </c>
      <c r="K28" s="3" t="s">
        <v>161</v>
      </c>
      <c r="L28" s="3" t="s">
        <v>162</v>
      </c>
      <c r="M28" s="3" t="s">
        <v>163</v>
      </c>
      <c r="N28" s="3" t="s">
        <v>164</v>
      </c>
    </row>
    <row r="29" spans="2:14" x14ac:dyDescent="0.55000000000000004">
      <c r="B29" s="3" t="s">
        <v>154</v>
      </c>
      <c r="C29" s="43">
        <v>234</v>
      </c>
      <c r="D29" s="43">
        <v>67</v>
      </c>
      <c r="E29" s="43">
        <v>56</v>
      </c>
      <c r="F29" s="43">
        <v>100</v>
      </c>
      <c r="G29" s="43">
        <v>345</v>
      </c>
      <c r="H29" s="43">
        <v>67</v>
      </c>
      <c r="I29" s="43">
        <v>67</v>
      </c>
      <c r="J29" s="43">
        <v>567</v>
      </c>
      <c r="K29" s="43">
        <v>43</v>
      </c>
      <c r="L29" s="43">
        <v>45</v>
      </c>
      <c r="M29" s="43">
        <v>345</v>
      </c>
      <c r="N29" s="43">
        <v>45</v>
      </c>
    </row>
    <row r="30" spans="2:14" x14ac:dyDescent="0.55000000000000004">
      <c r="B30" s="1" t="s">
        <v>165</v>
      </c>
      <c r="C30" s="1">
        <f>MAX($C$29:$N$29)</f>
        <v>567</v>
      </c>
      <c r="D30" s="1">
        <f t="shared" ref="D30:N30" si="2">MAX($C$29:$N$29)</f>
        <v>567</v>
      </c>
      <c r="E30" s="1">
        <f t="shared" si="2"/>
        <v>567</v>
      </c>
      <c r="F30" s="1">
        <f t="shared" si="2"/>
        <v>567</v>
      </c>
      <c r="G30" s="1">
        <f t="shared" si="2"/>
        <v>567</v>
      </c>
      <c r="H30" s="1">
        <f t="shared" si="2"/>
        <v>567</v>
      </c>
      <c r="I30" s="1">
        <f t="shared" si="2"/>
        <v>567</v>
      </c>
      <c r="J30" s="1">
        <f t="shared" si="2"/>
        <v>567</v>
      </c>
      <c r="K30" s="1">
        <f t="shared" si="2"/>
        <v>567</v>
      </c>
      <c r="L30" s="1">
        <f t="shared" si="2"/>
        <v>567</v>
      </c>
      <c r="M30" s="1">
        <f t="shared" si="2"/>
        <v>567</v>
      </c>
      <c r="N30" s="1">
        <f t="shared" si="2"/>
        <v>567</v>
      </c>
    </row>
    <row r="31" spans="2:14" x14ac:dyDescent="0.55000000000000004">
      <c r="B31" s="1" t="s">
        <v>167</v>
      </c>
      <c r="C31" s="1">
        <f>AVERAGE($C$29:$N$29)</f>
        <v>165.08333333333334</v>
      </c>
      <c r="D31" s="1">
        <f t="shared" ref="D31:N31" si="3">AVERAGE($C$29:$N$29)</f>
        <v>165.08333333333334</v>
      </c>
      <c r="E31" s="1">
        <f t="shared" si="3"/>
        <v>165.08333333333334</v>
      </c>
      <c r="F31" s="1">
        <f t="shared" si="3"/>
        <v>165.08333333333334</v>
      </c>
      <c r="G31" s="1">
        <f t="shared" si="3"/>
        <v>165.08333333333334</v>
      </c>
      <c r="H31" s="1">
        <f t="shared" si="3"/>
        <v>165.08333333333334</v>
      </c>
      <c r="I31" s="1">
        <f t="shared" si="3"/>
        <v>165.08333333333334</v>
      </c>
      <c r="J31" s="1">
        <f t="shared" si="3"/>
        <v>165.08333333333334</v>
      </c>
      <c r="K31" s="1">
        <f t="shared" si="3"/>
        <v>165.08333333333334</v>
      </c>
      <c r="L31" s="1">
        <f t="shared" si="3"/>
        <v>165.08333333333334</v>
      </c>
      <c r="M31" s="1">
        <f t="shared" si="3"/>
        <v>165.08333333333334</v>
      </c>
      <c r="N31" s="1">
        <f t="shared" si="3"/>
        <v>165.08333333333334</v>
      </c>
    </row>
    <row r="32" spans="2:14" x14ac:dyDescent="0.55000000000000004">
      <c r="B32" s="1" t="s">
        <v>166</v>
      </c>
      <c r="C32" s="1">
        <f>MIN($C$29:$N$29)</f>
        <v>43</v>
      </c>
      <c r="D32" s="1">
        <f t="shared" ref="D32:N32" si="4">MIN($C$29:$N$29)</f>
        <v>43</v>
      </c>
      <c r="E32" s="1">
        <f t="shared" si="4"/>
        <v>43</v>
      </c>
      <c r="F32" s="1">
        <f t="shared" si="4"/>
        <v>43</v>
      </c>
      <c r="G32" s="1">
        <f t="shared" si="4"/>
        <v>43</v>
      </c>
      <c r="H32" s="1">
        <f t="shared" si="4"/>
        <v>43</v>
      </c>
      <c r="I32" s="1">
        <f t="shared" si="4"/>
        <v>43</v>
      </c>
      <c r="J32" s="1">
        <f t="shared" si="4"/>
        <v>43</v>
      </c>
      <c r="K32" s="1">
        <f t="shared" si="4"/>
        <v>43</v>
      </c>
      <c r="L32" s="1">
        <f t="shared" si="4"/>
        <v>43</v>
      </c>
      <c r="M32" s="1">
        <f t="shared" si="4"/>
        <v>43</v>
      </c>
      <c r="N32" s="1">
        <f t="shared" si="4"/>
        <v>43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F7CCE-DC96-4128-A35D-01BB8274D5D0}">
  <sheetPr codeName="Sheet14"/>
  <dimension ref="A1:AK16"/>
  <sheetViews>
    <sheetView workbookViewId="0">
      <selection activeCell="N21" sqref="N21"/>
    </sheetView>
  </sheetViews>
  <sheetFormatPr defaultRowHeight="15" x14ac:dyDescent="0.55000000000000004"/>
  <cols>
    <col min="1" max="1" width="8.6640625" style="1"/>
    <col min="2" max="2" width="5.5" style="1" customWidth="1"/>
    <col min="3" max="4" width="7.33203125" style="1" bestFit="1" customWidth="1"/>
    <col min="5" max="5" width="7.9140625" style="1" customWidth="1"/>
    <col min="6" max="35" width="7.33203125" style="1" customWidth="1"/>
    <col min="36" max="16384" width="8.6640625" style="1"/>
  </cols>
  <sheetData>
    <row r="1" spans="1:37" x14ac:dyDescent="0.55000000000000004">
      <c r="A1" s="52" t="str">
        <f>HYPERLINK("#目次!B1","目次へジャンプ")</f>
        <v>目次へジャンプ</v>
      </c>
    </row>
    <row r="2" spans="1:37" x14ac:dyDescent="0.55000000000000004">
      <c r="B2" s="3" t="s">
        <v>39</v>
      </c>
      <c r="C2" s="3" t="s">
        <v>40</v>
      </c>
      <c r="E2" s="1" t="s">
        <v>131</v>
      </c>
    </row>
    <row r="3" spans="1:37" x14ac:dyDescent="0.55000000000000004">
      <c r="B3" s="43">
        <v>2024</v>
      </c>
      <c r="C3" s="43">
        <v>8</v>
      </c>
    </row>
    <row r="4" spans="1:37" x14ac:dyDescent="0.55000000000000004">
      <c r="D4" s="63" t="s">
        <v>192</v>
      </c>
      <c r="E4" s="65">
        <f ca="1">TODAY()</f>
        <v>45706</v>
      </c>
    </row>
    <row r="5" spans="1:37" x14ac:dyDescent="0.55000000000000004">
      <c r="A5" s="56" t="s">
        <v>183</v>
      </c>
      <c r="B5" s="46" t="s">
        <v>125</v>
      </c>
      <c r="C5" s="46" t="s">
        <v>127</v>
      </c>
      <c r="D5" s="46" t="s">
        <v>126</v>
      </c>
      <c r="E5" s="46" t="s">
        <v>191</v>
      </c>
      <c r="F5" s="69" t="s">
        <v>193</v>
      </c>
      <c r="G5" s="66">
        <f>DATE(B3,C3,1)</f>
        <v>45505</v>
      </c>
      <c r="H5" s="45">
        <f>WORKDAY(G5,1)</f>
        <v>45506</v>
      </c>
      <c r="I5" s="45">
        <f t="shared" ref="I5:AK5" si="0">WORKDAY(H5,1)</f>
        <v>45509</v>
      </c>
      <c r="J5" s="45">
        <f t="shared" si="0"/>
        <v>45510</v>
      </c>
      <c r="K5" s="45">
        <f t="shared" si="0"/>
        <v>45511</v>
      </c>
      <c r="L5" s="45">
        <f t="shared" si="0"/>
        <v>45512</v>
      </c>
      <c r="M5" s="45">
        <f t="shared" si="0"/>
        <v>45513</v>
      </c>
      <c r="N5" s="45">
        <f t="shared" si="0"/>
        <v>45516</v>
      </c>
      <c r="O5" s="45">
        <f t="shared" si="0"/>
        <v>45517</v>
      </c>
      <c r="P5" s="45">
        <f t="shared" si="0"/>
        <v>45518</v>
      </c>
      <c r="Q5" s="45">
        <f t="shared" si="0"/>
        <v>45519</v>
      </c>
      <c r="R5" s="45">
        <f t="shared" si="0"/>
        <v>45520</v>
      </c>
      <c r="S5" s="45">
        <f t="shared" si="0"/>
        <v>45523</v>
      </c>
      <c r="T5" s="45">
        <f t="shared" si="0"/>
        <v>45524</v>
      </c>
      <c r="U5" s="45">
        <f t="shared" si="0"/>
        <v>45525</v>
      </c>
      <c r="V5" s="45">
        <f t="shared" si="0"/>
        <v>45526</v>
      </c>
      <c r="W5" s="45">
        <f t="shared" si="0"/>
        <v>45527</v>
      </c>
      <c r="X5" s="45">
        <f t="shared" si="0"/>
        <v>45530</v>
      </c>
      <c r="Y5" s="45">
        <f t="shared" si="0"/>
        <v>45531</v>
      </c>
      <c r="Z5" s="45">
        <f t="shared" si="0"/>
        <v>45532</v>
      </c>
      <c r="AA5" s="45">
        <f t="shared" si="0"/>
        <v>45533</v>
      </c>
      <c r="AB5" s="45">
        <f t="shared" si="0"/>
        <v>45534</v>
      </c>
      <c r="AC5" s="45">
        <f t="shared" si="0"/>
        <v>45537</v>
      </c>
      <c r="AD5" s="45">
        <f t="shared" si="0"/>
        <v>45538</v>
      </c>
      <c r="AE5" s="45">
        <f t="shared" si="0"/>
        <v>45539</v>
      </c>
      <c r="AF5" s="45">
        <f t="shared" si="0"/>
        <v>45540</v>
      </c>
      <c r="AG5" s="45">
        <f t="shared" si="0"/>
        <v>45541</v>
      </c>
      <c r="AH5" s="45">
        <f t="shared" si="0"/>
        <v>45544</v>
      </c>
      <c r="AI5" s="45">
        <f t="shared" si="0"/>
        <v>45545</v>
      </c>
      <c r="AJ5" s="45">
        <f t="shared" si="0"/>
        <v>45546</v>
      </c>
      <c r="AK5" s="45">
        <f t="shared" si="0"/>
        <v>45547</v>
      </c>
    </row>
    <row r="6" spans="1:37" x14ac:dyDescent="0.55000000000000004">
      <c r="A6" s="57"/>
      <c r="B6" s="47"/>
      <c r="C6" s="47"/>
      <c r="D6" s="47"/>
      <c r="E6" s="47"/>
      <c r="F6" s="70"/>
      <c r="G6" s="67" t="str">
        <f>TEXT(G5,"aaa")</f>
        <v>木</v>
      </c>
      <c r="H6" s="42" t="str">
        <f>TEXT(H5,"aaa")</f>
        <v>金</v>
      </c>
      <c r="I6" s="42" t="str">
        <f t="shared" ref="I6:AK6" si="1">TEXT(I5,"aaa")</f>
        <v>月</v>
      </c>
      <c r="J6" s="42" t="str">
        <f t="shared" si="1"/>
        <v>火</v>
      </c>
      <c r="K6" s="42" t="str">
        <f t="shared" si="1"/>
        <v>水</v>
      </c>
      <c r="L6" s="42" t="str">
        <f t="shared" si="1"/>
        <v>木</v>
      </c>
      <c r="M6" s="42" t="str">
        <f t="shared" si="1"/>
        <v>金</v>
      </c>
      <c r="N6" s="42" t="str">
        <f t="shared" si="1"/>
        <v>月</v>
      </c>
      <c r="O6" s="42" t="str">
        <f t="shared" si="1"/>
        <v>火</v>
      </c>
      <c r="P6" s="42" t="str">
        <f t="shared" si="1"/>
        <v>水</v>
      </c>
      <c r="Q6" s="42" t="str">
        <f t="shared" si="1"/>
        <v>木</v>
      </c>
      <c r="R6" s="42" t="str">
        <f t="shared" si="1"/>
        <v>金</v>
      </c>
      <c r="S6" s="42" t="str">
        <f t="shared" si="1"/>
        <v>月</v>
      </c>
      <c r="T6" s="42" t="str">
        <f t="shared" si="1"/>
        <v>火</v>
      </c>
      <c r="U6" s="42" t="str">
        <f t="shared" si="1"/>
        <v>水</v>
      </c>
      <c r="V6" s="42" t="str">
        <f t="shared" si="1"/>
        <v>木</v>
      </c>
      <c r="W6" s="42" t="str">
        <f t="shared" si="1"/>
        <v>金</v>
      </c>
      <c r="X6" s="42" t="str">
        <f t="shared" si="1"/>
        <v>月</v>
      </c>
      <c r="Y6" s="42" t="str">
        <f t="shared" si="1"/>
        <v>火</v>
      </c>
      <c r="Z6" s="42" t="str">
        <f t="shared" si="1"/>
        <v>水</v>
      </c>
      <c r="AA6" s="42" t="str">
        <f t="shared" si="1"/>
        <v>木</v>
      </c>
      <c r="AB6" s="42" t="str">
        <f t="shared" si="1"/>
        <v>金</v>
      </c>
      <c r="AC6" s="42" t="str">
        <f t="shared" si="1"/>
        <v>月</v>
      </c>
      <c r="AD6" s="42" t="str">
        <f t="shared" si="1"/>
        <v>火</v>
      </c>
      <c r="AE6" s="42" t="str">
        <f t="shared" si="1"/>
        <v>水</v>
      </c>
      <c r="AF6" s="42" t="str">
        <f t="shared" si="1"/>
        <v>木</v>
      </c>
      <c r="AG6" s="42" t="str">
        <f t="shared" si="1"/>
        <v>金</v>
      </c>
      <c r="AH6" s="42" t="str">
        <f t="shared" si="1"/>
        <v>月</v>
      </c>
      <c r="AI6" s="42" t="str">
        <f t="shared" si="1"/>
        <v>火</v>
      </c>
      <c r="AJ6" s="42" t="str">
        <f t="shared" si="1"/>
        <v>水</v>
      </c>
      <c r="AK6" s="42" t="str">
        <f t="shared" si="1"/>
        <v>木</v>
      </c>
    </row>
    <row r="7" spans="1:37" x14ac:dyDescent="0.55000000000000004">
      <c r="A7" s="42">
        <f>ROW()-6</f>
        <v>1</v>
      </c>
      <c r="B7" s="3" t="s">
        <v>128</v>
      </c>
      <c r="C7" s="44">
        <v>45536</v>
      </c>
      <c r="D7" s="44">
        <v>45536</v>
      </c>
      <c r="E7" s="64" t="str">
        <f ca="1">IF(_xlfn.DAYS(D7,TODAY())&lt;0,"-",_xlfn.DAYS(D7,TODAY()))</f>
        <v>-</v>
      </c>
      <c r="F7" s="71" t="s">
        <v>194</v>
      </c>
      <c r="G7" s="6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x14ac:dyDescent="0.55000000000000004">
      <c r="A8" s="42">
        <f t="shared" ref="A8:A14" si="2">ROW()-6</f>
        <v>2</v>
      </c>
      <c r="B8" s="3" t="s">
        <v>33</v>
      </c>
      <c r="C8" s="44">
        <v>45507</v>
      </c>
      <c r="D8" s="44">
        <v>45555</v>
      </c>
      <c r="E8" s="64" t="str">
        <f t="shared" ref="E8:E14" ca="1" si="3">IF(_xlfn.DAYS(D8,TODAY())&lt;0,"-",_xlfn.DAYS(D8,TODAY()))</f>
        <v>-</v>
      </c>
      <c r="F8" s="71" t="s">
        <v>195</v>
      </c>
      <c r="G8" s="6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x14ac:dyDescent="0.55000000000000004">
      <c r="A9" s="42">
        <f t="shared" si="2"/>
        <v>3</v>
      </c>
      <c r="B9" s="3" t="s">
        <v>34</v>
      </c>
      <c r="C9" s="44">
        <v>45567</v>
      </c>
      <c r="D9" s="44">
        <v>45601</v>
      </c>
      <c r="E9" s="64" t="str">
        <f t="shared" ca="1" si="3"/>
        <v>-</v>
      </c>
      <c r="F9" s="71" t="s">
        <v>196</v>
      </c>
      <c r="G9" s="6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55000000000000004">
      <c r="A10" s="42">
        <f t="shared" si="2"/>
        <v>4</v>
      </c>
      <c r="B10" s="3" t="s">
        <v>35</v>
      </c>
      <c r="C10" s="44">
        <v>45598</v>
      </c>
      <c r="D10" s="44">
        <v>45627</v>
      </c>
      <c r="E10" s="64" t="str">
        <f t="shared" ca="1" si="3"/>
        <v>-</v>
      </c>
      <c r="F10" s="71" t="s">
        <v>196</v>
      </c>
      <c r="G10" s="6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x14ac:dyDescent="0.55000000000000004">
      <c r="A11" s="42">
        <f t="shared" si="2"/>
        <v>5</v>
      </c>
      <c r="B11" s="3" t="s">
        <v>113</v>
      </c>
      <c r="C11" s="44">
        <v>45355</v>
      </c>
      <c r="D11" s="44">
        <v>45383</v>
      </c>
      <c r="E11" s="64" t="str">
        <f t="shared" ca="1" si="3"/>
        <v>-</v>
      </c>
      <c r="F11" s="71" t="s">
        <v>194</v>
      </c>
      <c r="G11" s="6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x14ac:dyDescent="0.55000000000000004">
      <c r="A12" s="42">
        <f t="shared" si="2"/>
        <v>6</v>
      </c>
      <c r="B12" s="3" t="s">
        <v>114</v>
      </c>
      <c r="C12" s="44">
        <v>45418</v>
      </c>
      <c r="D12" s="44">
        <v>45566</v>
      </c>
      <c r="E12" s="64" t="str">
        <f ca="1">IF(_xlfn.DAYS(D12,TODAY())&lt;0,"-",_xlfn.DAYS(D12,TODAY()))</f>
        <v>-</v>
      </c>
      <c r="F12" s="71" t="s">
        <v>195</v>
      </c>
      <c r="G12" s="6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x14ac:dyDescent="0.55000000000000004">
      <c r="A13" s="42">
        <f t="shared" si="2"/>
        <v>7</v>
      </c>
      <c r="B13" s="3" t="s">
        <v>115</v>
      </c>
      <c r="C13" s="44">
        <v>45482</v>
      </c>
      <c r="D13" s="44">
        <v>45373</v>
      </c>
      <c r="E13" s="64" t="str">
        <f t="shared" ca="1" si="3"/>
        <v>-</v>
      </c>
      <c r="F13" s="71" t="s">
        <v>195</v>
      </c>
      <c r="G13" s="68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55000000000000004">
      <c r="A14" s="42">
        <f t="shared" si="2"/>
        <v>8</v>
      </c>
      <c r="B14" s="3" t="s">
        <v>116</v>
      </c>
      <c r="C14" s="44">
        <v>3</v>
      </c>
      <c r="D14" s="44">
        <v>45600</v>
      </c>
      <c r="E14" s="64" t="str">
        <f t="shared" ca="1" si="3"/>
        <v>-</v>
      </c>
      <c r="F14" s="71" t="s">
        <v>194</v>
      </c>
      <c r="G14" s="6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6" spans="1:37" x14ac:dyDescent="0.55000000000000004">
      <c r="E16" s="1" t="s">
        <v>150</v>
      </c>
    </row>
  </sheetData>
  <phoneticPr fontId="1"/>
  <conditionalFormatting sqref="B7:D14">
    <cfRule type="expression" dxfId="1" priority="1">
      <formula>$F7="完了"</formula>
    </cfRule>
  </conditionalFormatting>
  <conditionalFormatting sqref="G7:AK14">
    <cfRule type="expression" dxfId="0" priority="3">
      <formula>AND(G$5&gt;=$C7,G$5&lt;=$D7)</formula>
    </cfRule>
  </conditionalFormatting>
  <dataValidations count="1">
    <dataValidation type="list" allowBlank="1" showInputMessage="1" showErrorMessage="1" sqref="F7:F14" xr:uid="{6C3F5108-986C-40C2-AC7E-CBB36A3C7201}">
      <formula1>"未着手,着手中,完了"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A5F1-8652-4811-888D-1D2375F3508E}">
  <sheetPr codeName="Sheet15"/>
  <dimension ref="A1:G3"/>
  <sheetViews>
    <sheetView workbookViewId="0"/>
  </sheetViews>
  <sheetFormatPr defaultRowHeight="15" x14ac:dyDescent="0.55000000000000004"/>
  <cols>
    <col min="1" max="16384" width="8.6640625" style="1"/>
  </cols>
  <sheetData>
    <row r="1" spans="1:7" x14ac:dyDescent="0.55000000000000004">
      <c r="A1" s="52" t="str">
        <f>HYPERLINK("#目次!B1","目次へジャンプ")</f>
        <v>目次へジャンプ</v>
      </c>
      <c r="D1" s="3"/>
      <c r="E1" s="3" t="s">
        <v>135</v>
      </c>
    </row>
    <row r="2" spans="1:7" x14ac:dyDescent="0.55000000000000004">
      <c r="D2" s="3" t="s">
        <v>133</v>
      </c>
      <c r="E2" s="53">
        <v>0.8</v>
      </c>
      <c r="G2" s="1" t="s">
        <v>137</v>
      </c>
    </row>
    <row r="3" spans="1:7" x14ac:dyDescent="0.55000000000000004">
      <c r="D3" s="3" t="s">
        <v>134</v>
      </c>
      <c r="E3" s="54">
        <f>1-E2</f>
        <v>0.19999999999999996</v>
      </c>
    </row>
  </sheetData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7F8BC-1B63-47BE-BFC6-896A21D0FF38}">
  <sheetPr codeName="Sheet16"/>
  <dimension ref="A1:N50"/>
  <sheetViews>
    <sheetView workbookViewId="0"/>
  </sheetViews>
  <sheetFormatPr defaultRowHeight="15" x14ac:dyDescent="0.55000000000000004"/>
  <cols>
    <col min="1" max="2" width="8.6640625" style="1"/>
    <col min="3" max="8" width="10.25" style="1" bestFit="1" customWidth="1"/>
    <col min="9" max="11" width="11.5" style="1" bestFit="1" customWidth="1"/>
    <col min="12" max="14" width="10.25" style="1" bestFit="1" customWidth="1"/>
    <col min="15" max="16384" width="8.6640625" style="1"/>
  </cols>
  <sheetData>
    <row r="1" spans="1:1" x14ac:dyDescent="0.55000000000000004">
      <c r="A1" s="50" t="str">
        <f>HYPERLINK("#目次!B1","目次へジャンプ")</f>
        <v>目次へジャンプ</v>
      </c>
    </row>
    <row r="19" spans="2:14" x14ac:dyDescent="0.55000000000000004">
      <c r="B19" s="3" t="s">
        <v>41</v>
      </c>
      <c r="C19" s="58">
        <v>45383</v>
      </c>
      <c r="D19" s="58">
        <v>45413</v>
      </c>
      <c r="E19" s="58">
        <v>45444</v>
      </c>
      <c r="F19" s="58">
        <v>45474</v>
      </c>
      <c r="G19" s="58">
        <v>45505</v>
      </c>
      <c r="H19" s="58">
        <v>45536</v>
      </c>
      <c r="I19" s="58">
        <v>45566</v>
      </c>
      <c r="J19" s="58">
        <v>45597</v>
      </c>
      <c r="K19" s="58">
        <v>45627</v>
      </c>
      <c r="L19" s="58">
        <v>45658</v>
      </c>
      <c r="M19" s="58">
        <v>45689</v>
      </c>
      <c r="N19" s="58">
        <v>45717</v>
      </c>
    </row>
    <row r="20" spans="2:14" x14ac:dyDescent="0.55000000000000004">
      <c r="B20" s="3" t="s">
        <v>27</v>
      </c>
      <c r="C20" s="3">
        <v>34</v>
      </c>
      <c r="D20" s="3">
        <v>55</v>
      </c>
      <c r="E20" s="3">
        <v>45</v>
      </c>
      <c r="F20" s="3">
        <v>67</v>
      </c>
      <c r="G20" s="3">
        <v>90</v>
      </c>
      <c r="H20" s="3">
        <v>43</v>
      </c>
      <c r="I20" s="3"/>
      <c r="J20" s="3"/>
      <c r="K20" s="3"/>
      <c r="L20" s="3"/>
      <c r="M20" s="3"/>
      <c r="N20" s="3"/>
    </row>
    <row r="21" spans="2:14" x14ac:dyDescent="0.55000000000000004">
      <c r="B21" s="3" t="s">
        <v>187</v>
      </c>
      <c r="C21" s="62" t="str">
        <f>IF(C20&lt;&gt;"","-",予測グラフ!E38)</f>
        <v>-</v>
      </c>
      <c r="D21" s="62" t="str">
        <f>IF(D20&lt;&gt;"","-",予測グラフ!E39)</f>
        <v>-</v>
      </c>
      <c r="E21" s="62" t="str">
        <f>IF(E20&lt;&gt;"","-",予測グラフ!E40)</f>
        <v>-</v>
      </c>
      <c r="F21" s="62" t="str">
        <f>IF(F20&lt;&gt;"","-",予測グラフ!E41)</f>
        <v>-</v>
      </c>
      <c r="G21" s="62" t="str">
        <f>IF(G20&lt;&gt;"","-",予測グラフ!E42)</f>
        <v>-</v>
      </c>
      <c r="H21" s="62" t="str">
        <f>IF(H20&lt;&gt;"","-",予測グラフ!E43)</f>
        <v>-</v>
      </c>
      <c r="I21" s="62">
        <f>IF(I20&lt;&gt;"","-",予測グラフ!E44)</f>
        <v>64.309629290300734</v>
      </c>
      <c r="J21" s="62">
        <f>IF(J20&lt;&gt;"","-",予測グラフ!E45)</f>
        <v>68.271644429854888</v>
      </c>
      <c r="K21" s="62">
        <f>IF(K20&lt;&gt;"","-",予測グラフ!E46)</f>
        <v>72.233659569409056</v>
      </c>
      <c r="L21" s="62">
        <f>IF(L20&lt;&gt;"","-",予測グラフ!E47)</f>
        <v>76.195674708963224</v>
      </c>
      <c r="M21" s="62">
        <f>IF(M20&lt;&gt;"","-",予測グラフ!E48)</f>
        <v>80.157689848517379</v>
      </c>
      <c r="N21" s="62">
        <f>IF(N20&lt;&gt;"","-",予測グラフ!E49)</f>
        <v>84.119704988071547</v>
      </c>
    </row>
    <row r="37" spans="3:7" ht="18" x14ac:dyDescent="0.55000000000000004">
      <c r="C37" t="s">
        <v>185</v>
      </c>
      <c r="D37" t="s">
        <v>186</v>
      </c>
      <c r="E37" t="s">
        <v>188</v>
      </c>
      <c r="F37" t="s">
        <v>189</v>
      </c>
      <c r="G37" t="s">
        <v>190</v>
      </c>
    </row>
    <row r="38" spans="3:7" ht="18" x14ac:dyDescent="0.55000000000000004">
      <c r="C38" s="59">
        <v>45383</v>
      </c>
      <c r="D38" s="60">
        <v>34</v>
      </c>
      <c r="E38"/>
      <c r="F38"/>
      <c r="G38"/>
    </row>
    <row r="39" spans="3:7" ht="18" x14ac:dyDescent="0.55000000000000004">
      <c r="C39" s="59">
        <v>45413</v>
      </c>
      <c r="D39" s="60">
        <v>55</v>
      </c>
      <c r="E39"/>
      <c r="F39"/>
      <c r="G39"/>
    </row>
    <row r="40" spans="3:7" ht="18" x14ac:dyDescent="0.55000000000000004">
      <c r="C40" s="59">
        <v>45444</v>
      </c>
      <c r="D40" s="60">
        <v>45</v>
      </c>
      <c r="E40"/>
      <c r="F40"/>
      <c r="G40"/>
    </row>
    <row r="41" spans="3:7" ht="18" x14ac:dyDescent="0.55000000000000004">
      <c r="C41" s="59">
        <v>45474</v>
      </c>
      <c r="D41" s="60">
        <v>67</v>
      </c>
      <c r="E41"/>
      <c r="F41"/>
      <c r="G41"/>
    </row>
    <row r="42" spans="3:7" ht="18" x14ac:dyDescent="0.55000000000000004">
      <c r="C42" s="59">
        <v>45505</v>
      </c>
      <c r="D42" s="60">
        <v>90</v>
      </c>
      <c r="E42"/>
      <c r="F42"/>
      <c r="G42"/>
    </row>
    <row r="43" spans="3:7" ht="18" x14ac:dyDescent="0.55000000000000004">
      <c r="C43" s="59">
        <v>45536</v>
      </c>
      <c r="D43" s="60">
        <v>43</v>
      </c>
      <c r="E43" s="60">
        <v>43</v>
      </c>
      <c r="F43" s="61">
        <v>43</v>
      </c>
      <c r="G43" s="61">
        <v>43</v>
      </c>
    </row>
    <row r="44" spans="3:7" ht="18" x14ac:dyDescent="0.55000000000000004">
      <c r="C44" s="59">
        <v>45566</v>
      </c>
      <c r="D44"/>
      <c r="E44" s="60">
        <f t="shared" ref="E44:E50" si="0">_xlfn.FORECAST.ETS(C44,$D$38:$D$43,$C$38:$C$43,1,1)</f>
        <v>64.309629290300734</v>
      </c>
      <c r="F44" s="61">
        <f t="shared" ref="F44:F50" si="1">E44-_xlfn.FORECAST.ETS.CONFINT(C44,$D$38:$D$43,$C$38:$C$43,0.95,1,1)</f>
        <v>25.808008141426299</v>
      </c>
      <c r="G44" s="61">
        <f t="shared" ref="G44:G50" si="2">E44+_xlfn.FORECAST.ETS.CONFINT(C44,$D$38:$D$43,$C$38:$C$43,0.95,1,1)</f>
        <v>102.81125043917517</v>
      </c>
    </row>
    <row r="45" spans="3:7" ht="18" x14ac:dyDescent="0.55000000000000004">
      <c r="C45" s="59">
        <v>45597</v>
      </c>
      <c r="D45"/>
      <c r="E45" s="60">
        <f t="shared" si="0"/>
        <v>68.271644429854888</v>
      </c>
      <c r="F45" s="61">
        <f t="shared" si="1"/>
        <v>29.460768959928558</v>
      </c>
      <c r="G45" s="61">
        <f t="shared" si="2"/>
        <v>107.08251989978122</v>
      </c>
    </row>
    <row r="46" spans="3:7" ht="18" x14ac:dyDescent="0.55000000000000004">
      <c r="C46" s="59">
        <v>45627</v>
      </c>
      <c r="D46"/>
      <c r="E46" s="60">
        <f t="shared" si="0"/>
        <v>72.233659569409056</v>
      </c>
      <c r="F46" s="61">
        <f t="shared" si="1"/>
        <v>33.111143239618464</v>
      </c>
      <c r="G46" s="61">
        <f t="shared" si="2"/>
        <v>111.35617589919966</v>
      </c>
    </row>
    <row r="47" spans="3:7" ht="18" x14ac:dyDescent="0.55000000000000004">
      <c r="C47" s="59">
        <v>45658</v>
      </c>
      <c r="D47"/>
      <c r="E47" s="60">
        <f t="shared" si="0"/>
        <v>76.195674708963224</v>
      </c>
      <c r="F47" s="61">
        <f t="shared" si="1"/>
        <v>36.75914996933988</v>
      </c>
      <c r="G47" s="61">
        <f t="shared" si="2"/>
        <v>115.63219944858656</v>
      </c>
    </row>
    <row r="48" spans="3:7" ht="18" x14ac:dyDescent="0.55000000000000004">
      <c r="C48" s="59">
        <v>45689</v>
      </c>
      <c r="D48"/>
      <c r="E48" s="60">
        <f t="shared" si="0"/>
        <v>80.157689848517379</v>
      </c>
      <c r="F48" s="61">
        <f t="shared" si="1"/>
        <v>40.404807963245588</v>
      </c>
      <c r="G48" s="61">
        <f t="shared" si="2"/>
        <v>119.91057173378917</v>
      </c>
    </row>
    <row r="49" spans="3:7" ht="18" x14ac:dyDescent="0.55000000000000004">
      <c r="C49" s="59">
        <v>45717</v>
      </c>
      <c r="D49"/>
      <c r="E49" s="60">
        <f t="shared" si="0"/>
        <v>84.119704988071547</v>
      </c>
      <c r="F49" s="61">
        <f t="shared" si="1"/>
        <v>44.048135856569715</v>
      </c>
      <c r="G49" s="61">
        <f t="shared" si="2"/>
        <v>124.19127411957338</v>
      </c>
    </row>
    <row r="50" spans="3:7" ht="18" x14ac:dyDescent="0.55000000000000004">
      <c r="C50" s="59">
        <v>45747</v>
      </c>
      <c r="D50"/>
      <c r="E50" s="60">
        <f t="shared" si="0"/>
        <v>87.953913187640097</v>
      </c>
      <c r="F50" s="61">
        <f t="shared" si="1"/>
        <v>47.57166013725287</v>
      </c>
      <c r="G50" s="61">
        <f t="shared" si="2"/>
        <v>128.33616623802732</v>
      </c>
    </row>
  </sheetData>
  <phoneticPr fontId="1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F299-1E6F-424B-B6B7-888D91453786}">
  <sheetPr codeName="Sheet17"/>
  <dimension ref="A1:G27"/>
  <sheetViews>
    <sheetView workbookViewId="0">
      <selection activeCell="A2" sqref="A2"/>
    </sheetView>
  </sheetViews>
  <sheetFormatPr defaultRowHeight="15" x14ac:dyDescent="0.55000000000000004"/>
  <cols>
    <col min="1" max="1" width="8.6640625" style="1"/>
    <col min="2" max="5" width="32.4140625" style="1" customWidth="1"/>
    <col min="6" max="16384" width="8.6640625" style="1"/>
  </cols>
  <sheetData>
    <row r="1" spans="1:7" ht="18" x14ac:dyDescent="0.55000000000000004">
      <c r="A1" s="81" t="str">
        <f>HYPERLINK("#目次!B1","目次へジャンプ")</f>
        <v>目次へジャンプ</v>
      </c>
    </row>
    <row r="3" spans="1:7" x14ac:dyDescent="0.55000000000000004">
      <c r="B3" s="1" t="s">
        <v>197</v>
      </c>
    </row>
    <row r="5" spans="1:7" x14ac:dyDescent="0.55000000000000004">
      <c r="B5" s="1" t="s">
        <v>201</v>
      </c>
    </row>
    <row r="7" spans="1:7" x14ac:dyDescent="0.55000000000000004">
      <c r="B7" s="1" t="s">
        <v>203</v>
      </c>
    </row>
    <row r="8" spans="1:7" x14ac:dyDescent="0.55000000000000004">
      <c r="B8" s="76" t="s">
        <v>204</v>
      </c>
      <c r="G8" s="1" t="s">
        <v>31</v>
      </c>
    </row>
    <row r="9" spans="1:7" x14ac:dyDescent="0.55000000000000004">
      <c r="G9" s="1" t="s">
        <v>32</v>
      </c>
    </row>
    <row r="10" spans="1:7" x14ac:dyDescent="0.55000000000000004">
      <c r="G10" s="1" t="s">
        <v>33</v>
      </c>
    </row>
    <row r="11" spans="1:7" x14ac:dyDescent="0.55000000000000004">
      <c r="G11" s="1" t="s">
        <v>34</v>
      </c>
    </row>
    <row r="12" spans="1:7" x14ac:dyDescent="0.55000000000000004">
      <c r="E12" s="72"/>
      <c r="G12" s="1" t="s">
        <v>35</v>
      </c>
    </row>
    <row r="13" spans="1:7" x14ac:dyDescent="0.55000000000000004">
      <c r="C13" s="72"/>
    </row>
    <row r="14" spans="1:7" x14ac:dyDescent="0.55000000000000004">
      <c r="B14" s="75" t="s">
        <v>198</v>
      </c>
      <c r="C14" s="75" t="s">
        <v>41</v>
      </c>
      <c r="D14" s="75" t="s">
        <v>200</v>
      </c>
      <c r="E14" s="75" t="s">
        <v>199</v>
      </c>
    </row>
    <row r="15" spans="1:7" ht="40.5" customHeight="1" x14ac:dyDescent="0.55000000000000004">
      <c r="B15" s="73"/>
      <c r="C15" s="73"/>
      <c r="D15" s="74"/>
      <c r="E15" s="42"/>
      <c r="F15" s="1" t="s">
        <v>213</v>
      </c>
    </row>
    <row r="19" spans="2:5" x14ac:dyDescent="0.55000000000000004">
      <c r="B19" s="75" t="s">
        <v>198</v>
      </c>
      <c r="C19" s="75" t="s">
        <v>41</v>
      </c>
      <c r="D19" s="75" t="s">
        <v>200</v>
      </c>
      <c r="E19" s="75" t="s">
        <v>199</v>
      </c>
    </row>
    <row r="20" spans="2:5" x14ac:dyDescent="0.55000000000000004">
      <c r="B20" s="73" t="s">
        <v>202</v>
      </c>
      <c r="C20" s="73">
        <v>45560</v>
      </c>
      <c r="D20" s="74">
        <v>0.40694444444444444</v>
      </c>
      <c r="E20" s="42">
        <v>5</v>
      </c>
    </row>
    <row r="21" spans="2:5" x14ac:dyDescent="0.55000000000000004">
      <c r="B21" s="73" t="s">
        <v>202</v>
      </c>
      <c r="C21" s="73">
        <v>45560</v>
      </c>
      <c r="D21" s="74">
        <v>0.40694444444444444</v>
      </c>
      <c r="E21" s="42">
        <v>5</v>
      </c>
    </row>
    <row r="22" spans="2:5" x14ac:dyDescent="0.55000000000000004">
      <c r="B22" s="73" t="s">
        <v>202</v>
      </c>
      <c r="C22" s="73">
        <v>45546</v>
      </c>
      <c r="D22" s="74">
        <v>0.40069444444444446</v>
      </c>
      <c r="E22" s="42">
        <v>0</v>
      </c>
    </row>
    <row r="23" spans="2:5" x14ac:dyDescent="0.55000000000000004">
      <c r="B23" s="3"/>
      <c r="C23" s="3"/>
      <c r="E23" s="3"/>
    </row>
    <row r="24" spans="2:5" x14ac:dyDescent="0.55000000000000004">
      <c r="B24" s="3"/>
      <c r="C24" s="3"/>
      <c r="D24" s="3"/>
      <c r="E24" s="3"/>
    </row>
    <row r="25" spans="2:5" x14ac:dyDescent="0.55000000000000004">
      <c r="B25" s="3"/>
      <c r="C25" s="3"/>
      <c r="D25" s="3"/>
      <c r="E25" s="3"/>
    </row>
    <row r="26" spans="2:5" x14ac:dyDescent="0.55000000000000004">
      <c r="B26" s="3"/>
      <c r="C26" s="3"/>
      <c r="D26" s="3"/>
      <c r="E26" s="3"/>
    </row>
    <row r="27" spans="2:5" x14ac:dyDescent="0.55000000000000004">
      <c r="B27" s="3"/>
      <c r="C27" s="3"/>
      <c r="D27" s="3"/>
      <c r="E27" s="3"/>
    </row>
  </sheetData>
  <phoneticPr fontId="1"/>
  <dataValidations count="1">
    <dataValidation type="list" allowBlank="1" showInputMessage="1" showErrorMessage="1" sqref="B15 B20:B22" xr:uid="{D031159D-722C-44C6-8B41-0CB8E6A3C7C7}">
      <formula1>$G$8:$G$12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Spinner 1">
              <controlPr defaultSize="0" autoPict="0">
                <anchor moveWithCells="1" sizeWithCells="1">
                  <from>
                    <xdr:col>4</xdr:col>
                    <xdr:colOff>57150</xdr:colOff>
                    <xdr:row>14</xdr:row>
                    <xdr:rowOff>50800</xdr:rowOff>
                  </from>
                  <to>
                    <xdr:col>4</xdr:col>
                    <xdr:colOff>647700</xdr:colOff>
                    <xdr:row>14</xdr:row>
                    <xdr:rowOff>469900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726DA-F38D-4FBB-8614-534CFB136DAE}">
  <dimension ref="A1:G24"/>
  <sheetViews>
    <sheetView workbookViewId="0">
      <selection activeCell="E5" sqref="E5"/>
    </sheetView>
  </sheetViews>
  <sheetFormatPr defaultRowHeight="15" x14ac:dyDescent="0.55000000000000004"/>
  <cols>
    <col min="1" max="4" width="8.6640625" style="1"/>
    <col min="5" max="5" width="13.1640625" style="1" customWidth="1"/>
    <col min="6" max="16384" width="8.6640625" style="1"/>
  </cols>
  <sheetData>
    <row r="1" spans="1:7" x14ac:dyDescent="0.55000000000000004">
      <c r="A1" s="50" t="str">
        <f>HYPERLINK("#目次!B1","目次へジャンプ")</f>
        <v>目次へジャンプ</v>
      </c>
    </row>
    <row r="2" spans="1:7" x14ac:dyDescent="0.55000000000000004">
      <c r="F2" s="80" t="s">
        <v>208</v>
      </c>
    </row>
    <row r="3" spans="1:7" x14ac:dyDescent="0.55000000000000004">
      <c r="F3" s="80">
        <v>60</v>
      </c>
      <c r="G3" s="1" t="s">
        <v>210</v>
      </c>
    </row>
    <row r="4" spans="1:7" x14ac:dyDescent="0.55000000000000004">
      <c r="C4" s="42" t="s">
        <v>206</v>
      </c>
      <c r="D4" s="42" t="s">
        <v>207</v>
      </c>
      <c r="E4" s="42" t="s">
        <v>209</v>
      </c>
    </row>
    <row r="5" spans="1:7" x14ac:dyDescent="0.55000000000000004">
      <c r="C5" s="78">
        <v>0.33333333333333331</v>
      </c>
      <c r="D5" s="78">
        <v>0.70833333333333337</v>
      </c>
      <c r="E5" s="79">
        <f>D5-C5-TIME(0,$F$3,0)</f>
        <v>0.33333333333333337</v>
      </c>
    </row>
    <row r="6" spans="1:7" x14ac:dyDescent="0.55000000000000004">
      <c r="C6" s="78">
        <v>0.33333333333333331</v>
      </c>
      <c r="D6" s="78">
        <v>0.91666666666666663</v>
      </c>
      <c r="E6" s="79">
        <f t="shared" ref="E6:E18" si="0">D6-C6-TIME(0,$F$3,0)</f>
        <v>0.54166666666666663</v>
      </c>
      <c r="G6" s="1" t="s">
        <v>211</v>
      </c>
    </row>
    <row r="7" spans="1:7" x14ac:dyDescent="0.55000000000000004">
      <c r="C7" s="78">
        <v>0.36458333333333331</v>
      </c>
      <c r="D7" s="78">
        <v>0.69027777777777777</v>
      </c>
      <c r="E7" s="79">
        <f t="shared" si="0"/>
        <v>0.28402777777777777</v>
      </c>
    </row>
    <row r="8" spans="1:7" x14ac:dyDescent="0.55000000000000004">
      <c r="C8" s="78">
        <v>0.34375</v>
      </c>
      <c r="D8" s="78">
        <v>0.75</v>
      </c>
      <c r="E8" s="79">
        <f t="shared" si="0"/>
        <v>0.36458333333333331</v>
      </c>
    </row>
    <row r="9" spans="1:7" x14ac:dyDescent="0.55000000000000004">
      <c r="C9" s="78">
        <v>0.33333333333333331</v>
      </c>
      <c r="D9" s="78">
        <v>0.91666666666666663</v>
      </c>
      <c r="E9" s="79">
        <f t="shared" si="0"/>
        <v>0.54166666666666663</v>
      </c>
    </row>
    <row r="10" spans="1:7" x14ac:dyDescent="0.55000000000000004">
      <c r="C10" s="78">
        <v>0.36458333333333331</v>
      </c>
      <c r="D10" s="78">
        <v>0.69027777777777777</v>
      </c>
      <c r="E10" s="79">
        <f t="shared" si="0"/>
        <v>0.28402777777777777</v>
      </c>
    </row>
    <row r="11" spans="1:7" x14ac:dyDescent="0.55000000000000004">
      <c r="C11" s="78">
        <v>0.34375</v>
      </c>
      <c r="D11" s="78">
        <v>0.75</v>
      </c>
      <c r="E11" s="79">
        <f t="shared" si="0"/>
        <v>0.36458333333333331</v>
      </c>
    </row>
    <row r="12" spans="1:7" x14ac:dyDescent="0.55000000000000004">
      <c r="C12" s="78">
        <v>0.33333333333333331</v>
      </c>
      <c r="D12" s="78">
        <v>0.91666666666666663</v>
      </c>
      <c r="E12" s="79">
        <f t="shared" si="0"/>
        <v>0.54166666666666663</v>
      </c>
    </row>
    <row r="13" spans="1:7" x14ac:dyDescent="0.55000000000000004">
      <c r="C13" s="78">
        <v>0.36458333333333331</v>
      </c>
      <c r="D13" s="78">
        <v>0.69027777777777777</v>
      </c>
      <c r="E13" s="79">
        <f t="shared" si="0"/>
        <v>0.28402777777777777</v>
      </c>
    </row>
    <row r="14" spans="1:7" x14ac:dyDescent="0.55000000000000004">
      <c r="C14" s="78">
        <v>0.34375</v>
      </c>
      <c r="D14" s="78">
        <v>0.75</v>
      </c>
      <c r="E14" s="79">
        <f t="shared" si="0"/>
        <v>0.36458333333333331</v>
      </c>
    </row>
    <row r="15" spans="1:7" x14ac:dyDescent="0.55000000000000004">
      <c r="C15" s="78">
        <v>0.33333333333333331</v>
      </c>
      <c r="D15" s="78">
        <v>0.91666666666666663</v>
      </c>
      <c r="E15" s="79">
        <f t="shared" si="0"/>
        <v>0.54166666666666663</v>
      </c>
    </row>
    <row r="16" spans="1:7" x14ac:dyDescent="0.55000000000000004">
      <c r="C16" s="78">
        <v>0.36458333333333331</v>
      </c>
      <c r="D16" s="78">
        <v>0.69027777777777777</v>
      </c>
      <c r="E16" s="79">
        <f t="shared" si="0"/>
        <v>0.28402777777777777</v>
      </c>
    </row>
    <row r="17" spans="3:5" x14ac:dyDescent="0.55000000000000004">
      <c r="C17" s="78">
        <v>0.34375</v>
      </c>
      <c r="D17" s="78">
        <v>0.75</v>
      </c>
      <c r="E17" s="79">
        <f t="shared" si="0"/>
        <v>0.36458333333333331</v>
      </c>
    </row>
    <row r="18" spans="3:5" x14ac:dyDescent="0.55000000000000004">
      <c r="C18" s="78">
        <v>0.33333333333333331</v>
      </c>
      <c r="D18" s="78">
        <v>0.91666666666666663</v>
      </c>
      <c r="E18" s="79">
        <f t="shared" si="0"/>
        <v>0.54166666666666663</v>
      </c>
    </row>
    <row r="19" spans="3:5" x14ac:dyDescent="0.55000000000000004">
      <c r="C19" s="77"/>
      <c r="D19" s="77"/>
    </row>
    <row r="20" spans="3:5" x14ac:dyDescent="0.55000000000000004">
      <c r="C20" s="77"/>
      <c r="D20" s="77"/>
    </row>
    <row r="21" spans="3:5" x14ac:dyDescent="0.55000000000000004">
      <c r="C21" s="77"/>
      <c r="D21" s="77"/>
    </row>
    <row r="22" spans="3:5" x14ac:dyDescent="0.55000000000000004">
      <c r="C22" s="77"/>
      <c r="D22" s="77"/>
    </row>
    <row r="23" spans="3:5" x14ac:dyDescent="0.55000000000000004">
      <c r="C23" s="77"/>
      <c r="D23" s="77"/>
    </row>
    <row r="24" spans="3:5" x14ac:dyDescent="0.55000000000000004">
      <c r="C24" s="77"/>
      <c r="D24" s="77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1CE8-F7F5-43E6-BA6B-D0ADF55DE190}">
  <dimension ref="A1:H18"/>
  <sheetViews>
    <sheetView workbookViewId="0"/>
  </sheetViews>
  <sheetFormatPr defaultRowHeight="15" x14ac:dyDescent="0.55000000000000004"/>
  <cols>
    <col min="1" max="16384" width="8.6640625" style="1"/>
  </cols>
  <sheetData>
    <row r="1" spans="1:8" x14ac:dyDescent="0.55000000000000004">
      <c r="A1" s="50" t="str">
        <f>HYPERLINK("#目次!B1","目次へジャンプ")</f>
        <v>目次へジャンプ</v>
      </c>
    </row>
    <row r="2" spans="1:8" x14ac:dyDescent="0.55000000000000004">
      <c r="C2" s="1" t="s">
        <v>220</v>
      </c>
    </row>
    <row r="3" spans="1:8" x14ac:dyDescent="0.55000000000000004">
      <c r="C3" s="1" t="s">
        <v>222</v>
      </c>
    </row>
    <row r="4" spans="1:8" x14ac:dyDescent="0.55000000000000004">
      <c r="C4" s="1" t="s">
        <v>221</v>
      </c>
    </row>
    <row r="6" spans="1:8" x14ac:dyDescent="0.55000000000000004">
      <c r="C6" s="3" t="s">
        <v>214</v>
      </c>
      <c r="D6" s="3" t="s">
        <v>215</v>
      </c>
      <c r="E6" s="3" t="s">
        <v>216</v>
      </c>
      <c r="F6" s="3" t="s">
        <v>217</v>
      </c>
      <c r="G6" s="3" t="s">
        <v>218</v>
      </c>
      <c r="H6" s="3" t="s">
        <v>219</v>
      </c>
    </row>
    <row r="7" spans="1:8" x14ac:dyDescent="0.55000000000000004">
      <c r="C7" s="3">
        <v>2</v>
      </c>
      <c r="D7" s="3" t="s">
        <v>223</v>
      </c>
      <c r="E7" s="3">
        <v>7</v>
      </c>
      <c r="F7" s="3" t="s">
        <v>224</v>
      </c>
      <c r="G7" s="3" t="s">
        <v>225</v>
      </c>
      <c r="H7" s="82">
        <v>45292</v>
      </c>
    </row>
    <row r="8" spans="1:8" x14ac:dyDescent="0.55000000000000004">
      <c r="C8" s="3" t="s">
        <v>226</v>
      </c>
      <c r="D8" s="3" t="s">
        <v>227</v>
      </c>
      <c r="E8" s="3" t="s">
        <v>228</v>
      </c>
      <c r="F8" s="3" t="s">
        <v>229</v>
      </c>
      <c r="G8" s="3" t="s">
        <v>230</v>
      </c>
      <c r="H8" s="82" t="s">
        <v>231</v>
      </c>
    </row>
    <row r="9" spans="1:8" x14ac:dyDescent="0.55000000000000004">
      <c r="C9" s="3" t="s">
        <v>232</v>
      </c>
      <c r="D9" s="3" t="s">
        <v>233</v>
      </c>
      <c r="E9" s="3" t="s">
        <v>234</v>
      </c>
      <c r="F9" s="3" t="s">
        <v>235</v>
      </c>
      <c r="G9" s="3" t="s">
        <v>236</v>
      </c>
      <c r="H9" s="82" t="s">
        <v>237</v>
      </c>
    </row>
    <row r="10" spans="1:8" x14ac:dyDescent="0.55000000000000004">
      <c r="C10" s="3" t="s">
        <v>238</v>
      </c>
      <c r="D10" s="3" t="s">
        <v>239</v>
      </c>
      <c r="E10" s="3"/>
      <c r="F10" s="3"/>
      <c r="G10" s="3"/>
      <c r="H10" s="82"/>
    </row>
    <row r="11" spans="1:8" x14ac:dyDescent="0.55000000000000004">
      <c r="C11" s="3" t="s">
        <v>239</v>
      </c>
      <c r="D11" s="3"/>
      <c r="E11" s="3"/>
      <c r="F11" s="3"/>
      <c r="G11" s="3"/>
      <c r="H11" s="82"/>
    </row>
    <row r="12" spans="1:8" x14ac:dyDescent="0.55000000000000004">
      <c r="C12" s="3" t="s">
        <v>240</v>
      </c>
      <c r="D12" s="3"/>
      <c r="E12" s="3"/>
      <c r="F12" s="3"/>
      <c r="G12" s="3"/>
      <c r="H12" s="82"/>
    </row>
    <row r="13" spans="1:8" x14ac:dyDescent="0.55000000000000004">
      <c r="C13" s="3"/>
      <c r="D13" s="3" t="s">
        <v>241</v>
      </c>
      <c r="E13" s="3"/>
      <c r="F13" s="3"/>
      <c r="G13" s="3"/>
      <c r="H13" s="82"/>
    </row>
    <row r="14" spans="1:8" x14ac:dyDescent="0.55000000000000004">
      <c r="C14" s="3"/>
      <c r="D14" s="3"/>
      <c r="E14" s="3"/>
      <c r="F14" s="3" t="s">
        <v>242</v>
      </c>
      <c r="G14" s="3"/>
      <c r="H14" s="82"/>
    </row>
    <row r="15" spans="1:8" x14ac:dyDescent="0.55000000000000004">
      <c r="C15" s="3" t="s">
        <v>243</v>
      </c>
      <c r="D15" s="3"/>
      <c r="E15" s="3"/>
      <c r="F15" s="3"/>
      <c r="G15" s="3"/>
      <c r="H15" s="82"/>
    </row>
    <row r="16" spans="1:8" x14ac:dyDescent="0.55000000000000004">
      <c r="C16" s="3"/>
      <c r="D16" s="3" t="s">
        <v>244</v>
      </c>
      <c r="E16" s="3"/>
      <c r="F16" s="3"/>
      <c r="G16" s="3" t="s">
        <v>245</v>
      </c>
      <c r="H16" s="82"/>
    </row>
    <row r="17" spans="3:8" x14ac:dyDescent="0.55000000000000004">
      <c r="C17" s="3"/>
      <c r="D17" s="3"/>
      <c r="E17" s="3"/>
      <c r="F17" s="3"/>
      <c r="G17" s="3"/>
      <c r="H17" s="3"/>
    </row>
    <row r="18" spans="3:8" x14ac:dyDescent="0.55000000000000004">
      <c r="C18" s="3"/>
      <c r="D18" s="3"/>
      <c r="E18" s="3"/>
      <c r="F18" s="3"/>
      <c r="G18" s="3"/>
      <c r="H18" s="3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2C70-23B3-4207-B4CA-56ECC73F9214}">
  <sheetPr codeName="Sheet2"/>
  <dimension ref="A1:E16"/>
  <sheetViews>
    <sheetView workbookViewId="0"/>
  </sheetViews>
  <sheetFormatPr defaultRowHeight="15" x14ac:dyDescent="0.55000000000000004"/>
  <cols>
    <col min="1" max="1" width="9.5" style="1" bestFit="1" customWidth="1"/>
    <col min="2" max="5" width="13.4140625" style="1" customWidth="1"/>
    <col min="6" max="16384" width="8.6640625" style="1"/>
  </cols>
  <sheetData>
    <row r="1" spans="1:5" x14ac:dyDescent="0.55000000000000004">
      <c r="A1" s="50" t="str">
        <f>HYPERLINK("#目次!B1","目次へジャンプ")</f>
        <v>目次へジャンプ</v>
      </c>
    </row>
    <row r="3" spans="1:5" ht="15.5" thickBot="1" x14ac:dyDescent="0.6">
      <c r="B3" s="1" t="s">
        <v>124</v>
      </c>
    </row>
    <row r="4" spans="1:5" ht="44.5" customHeight="1" x14ac:dyDescent="0.55000000000000004">
      <c r="B4" s="9"/>
      <c r="C4" s="10" t="s">
        <v>0</v>
      </c>
      <c r="D4" s="10" t="s">
        <v>1</v>
      </c>
      <c r="E4" s="11" t="s">
        <v>2</v>
      </c>
    </row>
    <row r="5" spans="1:5" ht="15.5" thickBot="1" x14ac:dyDescent="0.6">
      <c r="B5" s="12" t="s">
        <v>11</v>
      </c>
      <c r="C5" s="5">
        <f>SUM(C6:C13)</f>
        <v>7104</v>
      </c>
      <c r="D5" s="5"/>
      <c r="E5" s="13">
        <f>C5</f>
        <v>7104</v>
      </c>
    </row>
    <row r="6" spans="1:5" x14ac:dyDescent="0.55000000000000004">
      <c r="B6" s="9" t="s">
        <v>3</v>
      </c>
      <c r="C6" s="6">
        <v>229</v>
      </c>
      <c r="D6" s="6">
        <v>678</v>
      </c>
      <c r="E6" s="14">
        <f>D6-C6</f>
        <v>449</v>
      </c>
    </row>
    <row r="7" spans="1:5" x14ac:dyDescent="0.55000000000000004">
      <c r="B7" s="15" t="s">
        <v>4</v>
      </c>
      <c r="C7" s="3">
        <v>637</v>
      </c>
      <c r="D7" s="3">
        <v>65</v>
      </c>
      <c r="E7" s="16">
        <f t="shared" ref="E7:E13" si="0">D7-C7</f>
        <v>-572</v>
      </c>
    </row>
    <row r="8" spans="1:5" x14ac:dyDescent="0.55000000000000004">
      <c r="B8" s="15" t="s">
        <v>5</v>
      </c>
      <c r="C8" s="3">
        <v>632</v>
      </c>
      <c r="D8" s="3">
        <v>456</v>
      </c>
      <c r="E8" s="16">
        <f t="shared" si="0"/>
        <v>-176</v>
      </c>
    </row>
    <row r="9" spans="1:5" x14ac:dyDescent="0.55000000000000004">
      <c r="B9" s="15" t="s">
        <v>6</v>
      </c>
      <c r="C9" s="3">
        <v>989</v>
      </c>
      <c r="D9" s="3">
        <v>98</v>
      </c>
      <c r="E9" s="16">
        <f t="shared" si="0"/>
        <v>-891</v>
      </c>
    </row>
    <row r="10" spans="1:5" x14ac:dyDescent="0.55000000000000004">
      <c r="B10" s="15" t="s">
        <v>7</v>
      </c>
      <c r="C10" s="3">
        <v>299</v>
      </c>
      <c r="D10" s="3">
        <v>24</v>
      </c>
      <c r="E10" s="16">
        <f t="shared" si="0"/>
        <v>-275</v>
      </c>
    </row>
    <row r="11" spans="1:5" x14ac:dyDescent="0.55000000000000004">
      <c r="B11" s="15" t="s">
        <v>8</v>
      </c>
      <c r="C11" s="3">
        <v>3456</v>
      </c>
      <c r="D11" s="3">
        <v>987</v>
      </c>
      <c r="E11" s="16">
        <f t="shared" si="0"/>
        <v>-2469</v>
      </c>
    </row>
    <row r="12" spans="1:5" x14ac:dyDescent="0.55000000000000004">
      <c r="B12" s="15" t="s">
        <v>9</v>
      </c>
      <c r="C12" s="3">
        <v>98</v>
      </c>
      <c r="D12" s="3">
        <v>67</v>
      </c>
      <c r="E12" s="16">
        <f t="shared" si="0"/>
        <v>-31</v>
      </c>
    </row>
    <row r="13" spans="1:5" ht="15.5" thickBot="1" x14ac:dyDescent="0.6">
      <c r="B13" s="17" t="s">
        <v>10</v>
      </c>
      <c r="C13" s="7">
        <v>764</v>
      </c>
      <c r="D13" s="7">
        <v>456</v>
      </c>
      <c r="E13" s="18">
        <f t="shared" si="0"/>
        <v>-308</v>
      </c>
    </row>
    <row r="14" spans="1:5" ht="15.5" thickBot="1" x14ac:dyDescent="0.6">
      <c r="B14" s="19" t="s">
        <v>12</v>
      </c>
      <c r="C14" s="20"/>
      <c r="D14" s="20">
        <f>SUM(D6:D13)</f>
        <v>2831</v>
      </c>
      <c r="E14" s="21">
        <f>D14</f>
        <v>2831</v>
      </c>
    </row>
    <row r="15" spans="1:5" ht="15.5" thickBot="1" x14ac:dyDescent="0.6">
      <c r="B15" s="8" t="s">
        <v>13</v>
      </c>
      <c r="C15" s="8">
        <f>SUM(C6:C13)</f>
        <v>7104</v>
      </c>
      <c r="D15" s="8">
        <f>SUM(D6:D13)</f>
        <v>2831</v>
      </c>
      <c r="E15" s="8">
        <f>SUM(E6:E13)</f>
        <v>-4273</v>
      </c>
    </row>
    <row r="16" spans="1:5" ht="15.5" thickTop="1" x14ac:dyDescent="0.55000000000000004">
      <c r="E16" s="2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FF92-8187-4072-BE4B-03A81ADFD6B5}">
  <sheetPr codeName="Sheet3"/>
  <dimension ref="B1:I18"/>
  <sheetViews>
    <sheetView tabSelected="1" topLeftCell="B1" zoomScale="85" zoomScaleNormal="85" workbookViewId="0">
      <selection activeCell="B3" sqref="B3"/>
    </sheetView>
  </sheetViews>
  <sheetFormatPr defaultRowHeight="18" x14ac:dyDescent="0.55000000000000004"/>
  <sheetData>
    <row r="1" spans="2:9" x14ac:dyDescent="0.55000000000000004">
      <c r="B1" s="50" t="str">
        <f>HYPERLINK("#目次!B1","目次へジャンプ")</f>
        <v>目次へジャンプ</v>
      </c>
    </row>
    <row r="2" spans="2:9" x14ac:dyDescent="0.55000000000000004">
      <c r="B2" t="s">
        <v>249</v>
      </c>
    </row>
    <row r="3" spans="2:9" x14ac:dyDescent="0.55000000000000004">
      <c r="B3" t="s">
        <v>247</v>
      </c>
    </row>
    <row r="4" spans="2:9" x14ac:dyDescent="0.55000000000000004">
      <c r="B4" t="s">
        <v>51</v>
      </c>
      <c r="C4" t="s">
        <v>52</v>
      </c>
      <c r="D4" t="s">
        <v>53</v>
      </c>
      <c r="E4" t="s">
        <v>54</v>
      </c>
      <c r="G4" t="s">
        <v>248</v>
      </c>
    </row>
    <row r="5" spans="2:9" x14ac:dyDescent="0.55000000000000004">
      <c r="B5" t="s">
        <v>69</v>
      </c>
      <c r="C5" t="s">
        <v>64</v>
      </c>
      <c r="D5" t="s">
        <v>59</v>
      </c>
      <c r="E5" t="s">
        <v>55</v>
      </c>
      <c r="H5" t="s">
        <v>153</v>
      </c>
    </row>
    <row r="6" spans="2:9" x14ac:dyDescent="0.55000000000000004">
      <c r="B6" t="s">
        <v>70</v>
      </c>
      <c r="C6" t="s">
        <v>65</v>
      </c>
      <c r="D6" t="s">
        <v>61</v>
      </c>
      <c r="E6" t="s">
        <v>56</v>
      </c>
      <c r="G6" s="27" t="s">
        <v>74</v>
      </c>
      <c r="H6" s="27" t="s">
        <v>75</v>
      </c>
      <c r="I6" s="27" t="s">
        <v>76</v>
      </c>
    </row>
    <row r="7" spans="2:9" x14ac:dyDescent="0.55000000000000004">
      <c r="B7" t="s">
        <v>71</v>
      </c>
      <c r="C7" t="s">
        <v>66</v>
      </c>
      <c r="D7" t="s">
        <v>62</v>
      </c>
      <c r="E7" t="s">
        <v>57</v>
      </c>
      <c r="G7" s="27" t="s">
        <v>52</v>
      </c>
      <c r="H7" s="27" t="s">
        <v>65</v>
      </c>
      <c r="I7" s="27"/>
    </row>
    <row r="8" spans="2:9" x14ac:dyDescent="0.55000000000000004">
      <c r="B8" t="s">
        <v>72</v>
      </c>
      <c r="C8" t="s">
        <v>67</v>
      </c>
      <c r="D8" t="s">
        <v>63</v>
      </c>
      <c r="E8" t="s">
        <v>58</v>
      </c>
      <c r="G8" s="27" t="s">
        <v>53</v>
      </c>
      <c r="H8" s="27" t="s">
        <v>60</v>
      </c>
      <c r="I8" s="27"/>
    </row>
    <row r="9" spans="2:9" x14ac:dyDescent="0.55000000000000004">
      <c r="B9" t="s">
        <v>73</v>
      </c>
      <c r="C9" t="s">
        <v>68</v>
      </c>
      <c r="G9" s="27"/>
      <c r="H9" s="27"/>
      <c r="I9" s="27"/>
    </row>
    <row r="10" spans="2:9" x14ac:dyDescent="0.55000000000000004">
      <c r="G10" s="27"/>
      <c r="H10" s="27"/>
      <c r="I10" s="27"/>
    </row>
    <row r="11" spans="2:9" x14ac:dyDescent="0.55000000000000004">
      <c r="G11" s="27"/>
      <c r="H11" s="27"/>
      <c r="I11" s="27"/>
    </row>
    <row r="12" spans="2:9" x14ac:dyDescent="0.55000000000000004">
      <c r="G12" s="27"/>
      <c r="H12" s="27"/>
      <c r="I12" s="27"/>
    </row>
    <row r="13" spans="2:9" x14ac:dyDescent="0.55000000000000004">
      <c r="G13" s="27"/>
      <c r="H13" s="27"/>
      <c r="I13" s="27"/>
    </row>
    <row r="14" spans="2:9" x14ac:dyDescent="0.55000000000000004">
      <c r="G14" s="27"/>
      <c r="H14" s="27"/>
      <c r="I14" s="27"/>
    </row>
    <row r="15" spans="2:9" x14ac:dyDescent="0.55000000000000004">
      <c r="G15" s="27"/>
      <c r="H15" s="27"/>
      <c r="I15" s="27"/>
    </row>
    <row r="16" spans="2:9" x14ac:dyDescent="0.55000000000000004">
      <c r="G16" s="27"/>
      <c r="H16" s="27"/>
      <c r="I16" s="27"/>
    </row>
    <row r="17" spans="7:9" x14ac:dyDescent="0.55000000000000004">
      <c r="G17" s="27"/>
      <c r="H17" s="27"/>
      <c r="I17" s="27"/>
    </row>
    <row r="18" spans="7:9" x14ac:dyDescent="0.55000000000000004">
      <c r="G18" s="27"/>
      <c r="H18" s="27"/>
      <c r="I18" s="27"/>
    </row>
  </sheetData>
  <phoneticPr fontId="1"/>
  <dataValidations count="2">
    <dataValidation type="list" allowBlank="1" showInputMessage="1" showErrorMessage="1" sqref="G7:G18" xr:uid="{B1FC42B8-6D30-4B73-A4EE-C9CD6CFE8FE3}">
      <formula1>$B$4:$E$4</formula1>
    </dataValidation>
    <dataValidation type="list" allowBlank="1" showInputMessage="1" showErrorMessage="1" sqref="H7:H18" xr:uid="{78E6B3FF-FF71-4CE6-BD15-50B0D859AC6F}">
      <formula1>INDIRECT(G7)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DEFF-9F5A-4996-BEFE-35DEEA25F28F}">
  <sheetPr codeName="Sheet4"/>
  <dimension ref="A1:E14"/>
  <sheetViews>
    <sheetView workbookViewId="0"/>
  </sheetViews>
  <sheetFormatPr defaultRowHeight="16" x14ac:dyDescent="0.55000000000000004"/>
  <cols>
    <col min="1" max="1" width="15.83203125" style="22" customWidth="1"/>
    <col min="2" max="2" width="8.6640625" style="22"/>
    <col min="3" max="3" width="9.25" style="22" bestFit="1" customWidth="1"/>
    <col min="4" max="4" width="8.83203125" style="22" bestFit="1" customWidth="1"/>
    <col min="5" max="5" width="10.58203125" style="22" bestFit="1" customWidth="1"/>
    <col min="6" max="16384" width="8.6640625" style="22"/>
  </cols>
  <sheetData>
    <row r="1" spans="1:5" x14ac:dyDescent="0.55000000000000004">
      <c r="A1" s="52" t="str">
        <f>HYPERLINK("#目次!B1","目次へジャンプ")</f>
        <v>目次へジャンプ</v>
      </c>
      <c r="B1" s="22" t="s">
        <v>123</v>
      </c>
    </row>
    <row r="2" spans="1:5" x14ac:dyDescent="0.55000000000000004">
      <c r="B2" s="23"/>
      <c r="C2" s="24" t="s">
        <v>26</v>
      </c>
      <c r="D2" s="24" t="s">
        <v>27</v>
      </c>
      <c r="E2" s="25" t="s">
        <v>28</v>
      </c>
    </row>
    <row r="3" spans="1:5" x14ac:dyDescent="0.55000000000000004">
      <c r="B3" s="23" t="s">
        <v>14</v>
      </c>
      <c r="C3" s="23">
        <v>300</v>
      </c>
      <c r="D3" s="23">
        <v>400</v>
      </c>
      <c r="E3" s="26">
        <f>D3-C3</f>
        <v>100</v>
      </c>
    </row>
    <row r="4" spans="1:5" x14ac:dyDescent="0.55000000000000004">
      <c r="B4" s="23" t="s">
        <v>15</v>
      </c>
      <c r="C4" s="23">
        <v>300</v>
      </c>
      <c r="D4" s="23">
        <v>400</v>
      </c>
      <c r="E4" s="26">
        <f t="shared" ref="E4:E14" si="0">D4-C4</f>
        <v>100</v>
      </c>
    </row>
    <row r="5" spans="1:5" x14ac:dyDescent="0.55000000000000004">
      <c r="B5" s="23" t="s">
        <v>16</v>
      </c>
      <c r="C5" s="23">
        <v>300</v>
      </c>
      <c r="D5" s="23">
        <v>400</v>
      </c>
      <c r="E5" s="26">
        <f t="shared" si="0"/>
        <v>100</v>
      </c>
    </row>
    <row r="6" spans="1:5" x14ac:dyDescent="0.55000000000000004">
      <c r="B6" s="23" t="s">
        <v>17</v>
      </c>
      <c r="C6" s="23">
        <v>300</v>
      </c>
      <c r="D6" s="23">
        <v>400</v>
      </c>
      <c r="E6" s="26">
        <f t="shared" si="0"/>
        <v>100</v>
      </c>
    </row>
    <row r="7" spans="1:5" x14ac:dyDescent="0.55000000000000004">
      <c r="B7" s="23" t="s">
        <v>18</v>
      </c>
      <c r="C7" s="23">
        <v>300</v>
      </c>
      <c r="D7" s="23">
        <v>400</v>
      </c>
      <c r="E7" s="26">
        <f t="shared" si="0"/>
        <v>100</v>
      </c>
    </row>
    <row r="8" spans="1:5" x14ac:dyDescent="0.55000000000000004">
      <c r="B8" s="23" t="s">
        <v>19</v>
      </c>
      <c r="C8" s="23">
        <v>300</v>
      </c>
      <c r="D8" s="23">
        <v>400</v>
      </c>
      <c r="E8" s="26">
        <f t="shared" si="0"/>
        <v>100</v>
      </c>
    </row>
    <row r="9" spans="1:5" x14ac:dyDescent="0.55000000000000004">
      <c r="B9" s="23" t="s">
        <v>20</v>
      </c>
      <c r="C9" s="23">
        <v>300</v>
      </c>
      <c r="D9" s="23">
        <v>200</v>
      </c>
      <c r="E9" s="26">
        <f t="shared" si="0"/>
        <v>-100</v>
      </c>
    </row>
    <row r="10" spans="1:5" x14ac:dyDescent="0.55000000000000004">
      <c r="B10" s="23" t="s">
        <v>21</v>
      </c>
      <c r="C10" s="23">
        <v>300</v>
      </c>
      <c r="D10" s="23">
        <v>200</v>
      </c>
      <c r="E10" s="26">
        <f t="shared" si="0"/>
        <v>-100</v>
      </c>
    </row>
    <row r="11" spans="1:5" x14ac:dyDescent="0.55000000000000004">
      <c r="B11" s="23" t="s">
        <v>22</v>
      </c>
      <c r="C11" s="23">
        <v>300</v>
      </c>
      <c r="D11" s="23">
        <v>200</v>
      </c>
      <c r="E11" s="26">
        <f t="shared" si="0"/>
        <v>-100</v>
      </c>
    </row>
    <row r="12" spans="1:5" x14ac:dyDescent="0.55000000000000004">
      <c r="B12" s="23" t="s">
        <v>23</v>
      </c>
      <c r="C12" s="23">
        <v>300</v>
      </c>
      <c r="D12" s="23">
        <v>200</v>
      </c>
      <c r="E12" s="26">
        <f t="shared" si="0"/>
        <v>-100</v>
      </c>
    </row>
    <row r="13" spans="1:5" x14ac:dyDescent="0.55000000000000004">
      <c r="B13" s="23" t="s">
        <v>24</v>
      </c>
      <c r="C13" s="23">
        <v>300</v>
      </c>
      <c r="D13" s="23">
        <v>200</v>
      </c>
      <c r="E13" s="26">
        <f t="shared" si="0"/>
        <v>-100</v>
      </c>
    </row>
    <row r="14" spans="1:5" x14ac:dyDescent="0.55000000000000004">
      <c r="B14" s="23" t="s">
        <v>25</v>
      </c>
      <c r="C14" s="23">
        <v>300</v>
      </c>
      <c r="D14" s="23">
        <v>200</v>
      </c>
      <c r="E14" s="26">
        <f t="shared" si="0"/>
        <v>-100</v>
      </c>
    </row>
  </sheetData>
  <phoneticPr fontId="1"/>
  <conditionalFormatting sqref="B2:E24">
    <cfRule type="expression" dxfId="4" priority="1">
      <formula>$B2&lt;&gt;""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A046-3C45-4680-B0A3-08D16DAD5B5C}">
  <sheetPr codeName="Sheet5"/>
  <dimension ref="A1:I7"/>
  <sheetViews>
    <sheetView workbookViewId="0"/>
  </sheetViews>
  <sheetFormatPr defaultRowHeight="18" x14ac:dyDescent="0.55000000000000004"/>
  <sheetData>
    <row r="1" spans="1:9" x14ac:dyDescent="0.55000000000000004">
      <c r="A1" s="52" t="str">
        <f>HYPERLINK("#目次!B1","目次へジャンプ")</f>
        <v>目次へジャンプ</v>
      </c>
    </row>
    <row r="2" spans="1:9" x14ac:dyDescent="0.55000000000000004">
      <c r="B2" t="s">
        <v>121</v>
      </c>
    </row>
    <row r="3" spans="1:9" x14ac:dyDescent="0.55000000000000004">
      <c r="B3" t="s">
        <v>30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I3" t="s">
        <v>152</v>
      </c>
    </row>
    <row r="4" spans="1:9" x14ac:dyDescent="0.55000000000000004">
      <c r="B4" t="s">
        <v>3</v>
      </c>
      <c r="C4">
        <v>234</v>
      </c>
      <c r="D4">
        <v>345</v>
      </c>
      <c r="E4">
        <v>435</v>
      </c>
      <c r="F4">
        <v>42</v>
      </c>
      <c r="G4">
        <v>543</v>
      </c>
    </row>
    <row r="5" spans="1:9" x14ac:dyDescent="0.55000000000000004">
      <c r="B5" t="s">
        <v>29</v>
      </c>
      <c r="C5">
        <v>324</v>
      </c>
      <c r="D5">
        <v>534</v>
      </c>
      <c r="E5">
        <v>43</v>
      </c>
      <c r="F5">
        <v>234</v>
      </c>
      <c r="G5">
        <v>567</v>
      </c>
    </row>
    <row r="6" spans="1:9" x14ac:dyDescent="0.55000000000000004">
      <c r="B6" t="s">
        <v>9</v>
      </c>
      <c r="C6">
        <v>899</v>
      </c>
      <c r="D6">
        <v>876</v>
      </c>
      <c r="E6">
        <v>90</v>
      </c>
      <c r="F6">
        <v>876</v>
      </c>
      <c r="G6">
        <v>76</v>
      </c>
    </row>
    <row r="7" spans="1:9" x14ac:dyDescent="0.55000000000000004">
      <c r="B7" t="s">
        <v>7</v>
      </c>
      <c r="C7">
        <v>56</v>
      </c>
      <c r="D7">
        <v>78</v>
      </c>
      <c r="E7">
        <v>45</v>
      </c>
      <c r="F7">
        <v>987</v>
      </c>
      <c r="G7">
        <v>342</v>
      </c>
    </row>
  </sheetData>
  <phoneticPr fontId="1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519BC-791D-4FBD-A2C0-F104EBB4E2E2}">
  <sheetPr codeName="Sheet6"/>
  <dimension ref="A1:K7"/>
  <sheetViews>
    <sheetView workbookViewId="0">
      <selection activeCell="K1" sqref="K1"/>
    </sheetView>
  </sheetViews>
  <sheetFormatPr defaultRowHeight="15" x14ac:dyDescent="0.55000000000000004"/>
  <cols>
    <col min="1" max="16384" width="8.6640625" style="1"/>
  </cols>
  <sheetData>
    <row r="1" spans="1:11" x14ac:dyDescent="0.55000000000000004">
      <c r="A1" s="1" t="s">
        <v>122</v>
      </c>
      <c r="K1" s="52" t="str">
        <f>HYPERLINK("#目次!B1","目次へジャンプ")</f>
        <v>目次へジャンプ</v>
      </c>
    </row>
    <row r="2" spans="1:11" x14ac:dyDescent="0.55000000000000004">
      <c r="A2" s="3"/>
      <c r="B2" s="3" t="s">
        <v>26</v>
      </c>
      <c r="C2" s="3" t="s">
        <v>36</v>
      </c>
      <c r="D2" s="3" t="s">
        <v>37</v>
      </c>
      <c r="F2" s="1" t="s">
        <v>132</v>
      </c>
    </row>
    <row r="3" spans="1:11" x14ac:dyDescent="0.55000000000000004">
      <c r="A3" s="3" t="s">
        <v>31</v>
      </c>
      <c r="B3" s="3">
        <v>100</v>
      </c>
      <c r="C3" s="3">
        <v>95</v>
      </c>
      <c r="D3" s="3" t="e">
        <f>IF(B3-C3&lt;0,ABS(B3-C3),NA())</f>
        <v>#N/A</v>
      </c>
    </row>
    <row r="4" spans="1:11" x14ac:dyDescent="0.55000000000000004">
      <c r="A4" s="3" t="s">
        <v>32</v>
      </c>
      <c r="B4" s="3">
        <v>20</v>
      </c>
      <c r="C4" s="4">
        <f>C3</f>
        <v>95</v>
      </c>
      <c r="D4" s="3">
        <f t="shared" ref="D4:D7" si="0">IF(B4-C4&lt;0,ABS(B4-C4),NA())</f>
        <v>75</v>
      </c>
    </row>
    <row r="5" spans="1:11" x14ac:dyDescent="0.55000000000000004">
      <c r="A5" s="3" t="s">
        <v>33</v>
      </c>
      <c r="B5" s="3">
        <v>80</v>
      </c>
      <c r="C5" s="4">
        <f>C3</f>
        <v>95</v>
      </c>
      <c r="D5" s="3">
        <f t="shared" si="0"/>
        <v>15</v>
      </c>
    </row>
    <row r="6" spans="1:11" x14ac:dyDescent="0.55000000000000004">
      <c r="A6" s="3" t="s">
        <v>34</v>
      </c>
      <c r="B6" s="3">
        <v>45</v>
      </c>
      <c r="C6" s="4">
        <f>C3</f>
        <v>95</v>
      </c>
      <c r="D6" s="3">
        <f t="shared" si="0"/>
        <v>50</v>
      </c>
    </row>
    <row r="7" spans="1:11" x14ac:dyDescent="0.55000000000000004">
      <c r="A7" s="3" t="s">
        <v>35</v>
      </c>
      <c r="B7" s="3">
        <v>33</v>
      </c>
      <c r="C7" s="4">
        <f>C3</f>
        <v>95</v>
      </c>
      <c r="D7" s="3">
        <f t="shared" si="0"/>
        <v>62</v>
      </c>
    </row>
  </sheetData>
  <phoneticPr fontId="1"/>
  <conditionalFormatting sqref="A2:D16">
    <cfRule type="expression" dxfId="3" priority="1">
      <formula>$A2&lt;&gt;""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pinner 1">
              <controlPr defaultSize="0" autoPict="0">
                <anchor moveWithCells="1" sizeWithCells="1">
                  <from>
                    <xdr:col>4</xdr:col>
                    <xdr:colOff>260350</xdr:colOff>
                    <xdr:row>3</xdr:row>
                    <xdr:rowOff>203200</xdr:rowOff>
                  </from>
                  <to>
                    <xdr:col>5</xdr:col>
                    <xdr:colOff>514350</xdr:colOff>
                    <xdr:row>7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4092-7ED5-48E7-8180-0F427903AF74}">
  <sheetPr codeName="Sheet7"/>
  <dimension ref="A1:D36"/>
  <sheetViews>
    <sheetView workbookViewId="0"/>
  </sheetViews>
  <sheetFormatPr defaultRowHeight="15" x14ac:dyDescent="0.55000000000000004"/>
  <cols>
    <col min="1" max="1" width="8.6640625" style="1"/>
    <col min="2" max="2" width="11.5" style="1" bestFit="1" customWidth="1"/>
    <col min="3" max="3" width="8.75" style="1" bestFit="1" customWidth="1"/>
    <col min="4" max="16384" width="8.6640625" style="1"/>
  </cols>
  <sheetData>
    <row r="1" spans="1:4" x14ac:dyDescent="0.55000000000000004">
      <c r="A1" s="52" t="str">
        <f>HYPERLINK("#目次!B1","目次へジャンプ")</f>
        <v>目次へジャンプ</v>
      </c>
    </row>
    <row r="2" spans="1:4" x14ac:dyDescent="0.55000000000000004">
      <c r="B2" s="3" t="s">
        <v>39</v>
      </c>
      <c r="C2" s="3" t="s">
        <v>40</v>
      </c>
    </row>
    <row r="3" spans="1:4" x14ac:dyDescent="0.55000000000000004">
      <c r="B3" s="43">
        <v>2024</v>
      </c>
      <c r="C3" s="43">
        <v>5</v>
      </c>
    </row>
    <row r="5" spans="1:4" x14ac:dyDescent="0.55000000000000004">
      <c r="B5" s="3" t="s">
        <v>41</v>
      </c>
      <c r="C5" s="3" t="s">
        <v>42</v>
      </c>
    </row>
    <row r="6" spans="1:4" x14ac:dyDescent="0.55000000000000004">
      <c r="B6" s="41">
        <f>DATE(B3,C3,1)</f>
        <v>45413</v>
      </c>
      <c r="C6" s="3" t="str">
        <f>TEXT(B6,"aaa")</f>
        <v>水</v>
      </c>
    </row>
    <row r="7" spans="1:4" x14ac:dyDescent="0.55000000000000004">
      <c r="B7" s="41">
        <f>B6+1</f>
        <v>45414</v>
      </c>
      <c r="C7" s="3" t="str">
        <f t="shared" ref="C7:C36" si="0">TEXT(B7,"aaa")</f>
        <v>木</v>
      </c>
      <c r="D7" s="1" t="s">
        <v>151</v>
      </c>
    </row>
    <row r="8" spans="1:4" x14ac:dyDescent="0.55000000000000004">
      <c r="B8" s="41">
        <f t="shared" ref="B8:B36" si="1">B7+1</f>
        <v>45415</v>
      </c>
      <c r="C8" s="3" t="str">
        <f t="shared" si="0"/>
        <v>金</v>
      </c>
    </row>
    <row r="9" spans="1:4" x14ac:dyDescent="0.55000000000000004">
      <c r="B9" s="41">
        <f t="shared" si="1"/>
        <v>45416</v>
      </c>
      <c r="C9" s="3" t="str">
        <f t="shared" si="0"/>
        <v>土</v>
      </c>
    </row>
    <row r="10" spans="1:4" x14ac:dyDescent="0.55000000000000004">
      <c r="B10" s="41">
        <f t="shared" si="1"/>
        <v>45417</v>
      </c>
      <c r="C10" s="3" t="str">
        <f t="shared" si="0"/>
        <v>日</v>
      </c>
    </row>
    <row r="11" spans="1:4" x14ac:dyDescent="0.55000000000000004">
      <c r="B11" s="41">
        <f t="shared" si="1"/>
        <v>45418</v>
      </c>
      <c r="C11" s="3" t="str">
        <f t="shared" si="0"/>
        <v>月</v>
      </c>
    </row>
    <row r="12" spans="1:4" x14ac:dyDescent="0.55000000000000004">
      <c r="B12" s="41">
        <f t="shared" si="1"/>
        <v>45419</v>
      </c>
      <c r="C12" s="3" t="str">
        <f t="shared" si="0"/>
        <v>火</v>
      </c>
    </row>
    <row r="13" spans="1:4" x14ac:dyDescent="0.55000000000000004">
      <c r="B13" s="41">
        <f t="shared" si="1"/>
        <v>45420</v>
      </c>
      <c r="C13" s="3" t="str">
        <f t="shared" si="0"/>
        <v>水</v>
      </c>
    </row>
    <row r="14" spans="1:4" x14ac:dyDescent="0.55000000000000004">
      <c r="B14" s="41">
        <f t="shared" si="1"/>
        <v>45421</v>
      </c>
      <c r="C14" s="3" t="str">
        <f t="shared" si="0"/>
        <v>木</v>
      </c>
    </row>
    <row r="15" spans="1:4" x14ac:dyDescent="0.55000000000000004">
      <c r="B15" s="41">
        <f t="shared" si="1"/>
        <v>45422</v>
      </c>
      <c r="C15" s="3" t="str">
        <f t="shared" si="0"/>
        <v>金</v>
      </c>
    </row>
    <row r="16" spans="1:4" x14ac:dyDescent="0.55000000000000004">
      <c r="B16" s="41">
        <f t="shared" si="1"/>
        <v>45423</v>
      </c>
      <c r="C16" s="3" t="str">
        <f t="shared" si="0"/>
        <v>土</v>
      </c>
    </row>
    <row r="17" spans="2:3" x14ac:dyDescent="0.55000000000000004">
      <c r="B17" s="41">
        <f t="shared" si="1"/>
        <v>45424</v>
      </c>
      <c r="C17" s="3" t="str">
        <f t="shared" si="0"/>
        <v>日</v>
      </c>
    </row>
    <row r="18" spans="2:3" x14ac:dyDescent="0.55000000000000004">
      <c r="B18" s="41">
        <f t="shared" si="1"/>
        <v>45425</v>
      </c>
      <c r="C18" s="3" t="str">
        <f t="shared" si="0"/>
        <v>月</v>
      </c>
    </row>
    <row r="19" spans="2:3" x14ac:dyDescent="0.55000000000000004">
      <c r="B19" s="41">
        <f t="shared" si="1"/>
        <v>45426</v>
      </c>
      <c r="C19" s="3" t="str">
        <f t="shared" si="0"/>
        <v>火</v>
      </c>
    </row>
    <row r="20" spans="2:3" x14ac:dyDescent="0.55000000000000004">
      <c r="B20" s="41">
        <f t="shared" si="1"/>
        <v>45427</v>
      </c>
      <c r="C20" s="3" t="str">
        <f t="shared" si="0"/>
        <v>水</v>
      </c>
    </row>
    <row r="21" spans="2:3" x14ac:dyDescent="0.55000000000000004">
      <c r="B21" s="41">
        <f t="shared" si="1"/>
        <v>45428</v>
      </c>
      <c r="C21" s="3" t="str">
        <f t="shared" si="0"/>
        <v>木</v>
      </c>
    </row>
    <row r="22" spans="2:3" x14ac:dyDescent="0.55000000000000004">
      <c r="B22" s="41">
        <f t="shared" si="1"/>
        <v>45429</v>
      </c>
      <c r="C22" s="3" t="str">
        <f t="shared" si="0"/>
        <v>金</v>
      </c>
    </row>
    <row r="23" spans="2:3" x14ac:dyDescent="0.55000000000000004">
      <c r="B23" s="41">
        <f t="shared" si="1"/>
        <v>45430</v>
      </c>
      <c r="C23" s="3" t="str">
        <f t="shared" si="0"/>
        <v>土</v>
      </c>
    </row>
    <row r="24" spans="2:3" x14ac:dyDescent="0.55000000000000004">
      <c r="B24" s="41">
        <f t="shared" si="1"/>
        <v>45431</v>
      </c>
      <c r="C24" s="3" t="str">
        <f t="shared" si="0"/>
        <v>日</v>
      </c>
    </row>
    <row r="25" spans="2:3" x14ac:dyDescent="0.55000000000000004">
      <c r="B25" s="41">
        <f t="shared" si="1"/>
        <v>45432</v>
      </c>
      <c r="C25" s="3" t="str">
        <f t="shared" si="0"/>
        <v>月</v>
      </c>
    </row>
    <row r="26" spans="2:3" x14ac:dyDescent="0.55000000000000004">
      <c r="B26" s="41">
        <f t="shared" si="1"/>
        <v>45433</v>
      </c>
      <c r="C26" s="3" t="str">
        <f t="shared" si="0"/>
        <v>火</v>
      </c>
    </row>
    <row r="27" spans="2:3" x14ac:dyDescent="0.55000000000000004">
      <c r="B27" s="41">
        <f t="shared" si="1"/>
        <v>45434</v>
      </c>
      <c r="C27" s="3" t="str">
        <f t="shared" si="0"/>
        <v>水</v>
      </c>
    </row>
    <row r="28" spans="2:3" x14ac:dyDescent="0.55000000000000004">
      <c r="B28" s="41">
        <f t="shared" si="1"/>
        <v>45435</v>
      </c>
      <c r="C28" s="3" t="str">
        <f t="shared" si="0"/>
        <v>木</v>
      </c>
    </row>
    <row r="29" spans="2:3" x14ac:dyDescent="0.55000000000000004">
      <c r="B29" s="41">
        <f t="shared" si="1"/>
        <v>45436</v>
      </c>
      <c r="C29" s="3" t="str">
        <f t="shared" si="0"/>
        <v>金</v>
      </c>
    </row>
    <row r="30" spans="2:3" x14ac:dyDescent="0.55000000000000004">
      <c r="B30" s="41">
        <f t="shared" si="1"/>
        <v>45437</v>
      </c>
      <c r="C30" s="3" t="str">
        <f t="shared" si="0"/>
        <v>土</v>
      </c>
    </row>
    <row r="31" spans="2:3" x14ac:dyDescent="0.55000000000000004">
      <c r="B31" s="41">
        <f t="shared" si="1"/>
        <v>45438</v>
      </c>
      <c r="C31" s="3" t="str">
        <f t="shared" si="0"/>
        <v>日</v>
      </c>
    </row>
    <row r="32" spans="2:3" x14ac:dyDescent="0.55000000000000004">
      <c r="B32" s="41">
        <f t="shared" si="1"/>
        <v>45439</v>
      </c>
      <c r="C32" s="3" t="str">
        <f t="shared" si="0"/>
        <v>月</v>
      </c>
    </row>
    <row r="33" spans="2:3" x14ac:dyDescent="0.55000000000000004">
      <c r="B33" s="41">
        <f t="shared" si="1"/>
        <v>45440</v>
      </c>
      <c r="C33" s="3" t="str">
        <f t="shared" si="0"/>
        <v>火</v>
      </c>
    </row>
    <row r="34" spans="2:3" x14ac:dyDescent="0.55000000000000004">
      <c r="B34" s="41">
        <f t="shared" si="1"/>
        <v>45441</v>
      </c>
      <c r="C34" s="3" t="str">
        <f t="shared" si="0"/>
        <v>水</v>
      </c>
    </row>
    <row r="35" spans="2:3" x14ac:dyDescent="0.55000000000000004">
      <c r="B35" s="41">
        <f t="shared" si="1"/>
        <v>45442</v>
      </c>
      <c r="C35" s="3" t="str">
        <f t="shared" si="0"/>
        <v>木</v>
      </c>
    </row>
    <row r="36" spans="2:3" x14ac:dyDescent="0.55000000000000004">
      <c r="B36" s="41">
        <f t="shared" si="1"/>
        <v>45443</v>
      </c>
      <c r="C36" s="3" t="str">
        <f t="shared" si="0"/>
        <v>金</v>
      </c>
    </row>
  </sheetData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Spinner 1">
              <controlPr defaultSize="0" autoPict="0">
                <anchor moveWithCells="1" sizeWithCells="1">
                  <from>
                    <xdr:col>3</xdr:col>
                    <xdr:colOff>171450</xdr:colOff>
                    <xdr:row>1</xdr:row>
                    <xdr:rowOff>0</xdr:rowOff>
                  </from>
                  <to>
                    <xdr:col>4</xdr:col>
                    <xdr:colOff>457200</xdr:colOff>
                    <xdr:row>3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3699-BE9A-4FAE-8863-0C29915E8669}">
  <sheetPr codeName="Sheet8"/>
  <dimension ref="A1:D10"/>
  <sheetViews>
    <sheetView workbookViewId="0"/>
  </sheetViews>
  <sheetFormatPr defaultRowHeight="18" x14ac:dyDescent="0.55000000000000004"/>
  <sheetData>
    <row r="1" spans="1:4" x14ac:dyDescent="0.55000000000000004">
      <c r="A1" s="52" t="str">
        <f>HYPERLINK("#目次!B1","目次へジャンプ")</f>
        <v>目次へジャンプ</v>
      </c>
    </row>
    <row r="3" spans="1:4" x14ac:dyDescent="0.55000000000000004">
      <c r="B3" t="s">
        <v>43</v>
      </c>
      <c r="D3" s="28" t="s">
        <v>129</v>
      </c>
    </row>
    <row r="4" spans="1:4" x14ac:dyDescent="0.55000000000000004">
      <c r="B4" t="s">
        <v>31</v>
      </c>
    </row>
    <row r="5" spans="1:4" x14ac:dyDescent="0.55000000000000004">
      <c r="B5" t="s">
        <v>32</v>
      </c>
    </row>
    <row r="6" spans="1:4" x14ac:dyDescent="0.55000000000000004">
      <c r="B6" t="s">
        <v>33</v>
      </c>
    </row>
    <row r="7" spans="1:4" x14ac:dyDescent="0.55000000000000004">
      <c r="B7" t="s">
        <v>34</v>
      </c>
    </row>
    <row r="8" spans="1:4" x14ac:dyDescent="0.55000000000000004">
      <c r="B8" t="s">
        <v>35</v>
      </c>
    </row>
    <row r="9" spans="1:4" x14ac:dyDescent="0.55000000000000004">
      <c r="B9" t="s">
        <v>136</v>
      </c>
    </row>
    <row r="10" spans="1:4" x14ac:dyDescent="0.55000000000000004">
      <c r="B10" t="s">
        <v>130</v>
      </c>
    </row>
  </sheetData>
  <phoneticPr fontId="1"/>
  <dataValidations count="1">
    <dataValidation type="list" allowBlank="1" showInputMessage="1" showErrorMessage="1" sqref="D3" xr:uid="{EE64638F-C8FA-4493-9E0E-54C828EA12DF}">
      <formula1>INDIRECT("テスト")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BEDC-E480-4183-ADD2-01DACA31D434}">
  <sheetPr codeName="Sheet9"/>
  <dimension ref="A1:G14"/>
  <sheetViews>
    <sheetView workbookViewId="0">
      <selection activeCell="D25" sqref="D25"/>
    </sheetView>
  </sheetViews>
  <sheetFormatPr defaultRowHeight="18" x14ac:dyDescent="0.55000000000000004"/>
  <cols>
    <col min="4" max="4" width="28.25" bestFit="1" customWidth="1"/>
  </cols>
  <sheetData>
    <row r="1" spans="1:7" x14ac:dyDescent="0.55000000000000004">
      <c r="A1" s="52" t="str">
        <f>HYPERLINK("#目次!B1","目次へジャンプ")</f>
        <v>目次へジャンプ</v>
      </c>
    </row>
    <row r="2" spans="1:7" x14ac:dyDescent="0.55000000000000004">
      <c r="D2" t="s">
        <v>148</v>
      </c>
    </row>
    <row r="3" spans="1:7" x14ac:dyDescent="0.55000000000000004">
      <c r="B3" s="27" t="s">
        <v>38</v>
      </c>
      <c r="C3" s="27" t="s">
        <v>44</v>
      </c>
      <c r="D3" s="27" t="s">
        <v>45</v>
      </c>
    </row>
    <row r="4" spans="1:7" x14ac:dyDescent="0.55000000000000004">
      <c r="B4" s="27" t="s">
        <v>46</v>
      </c>
      <c r="C4" s="27">
        <v>10</v>
      </c>
      <c r="D4" s="27" t="str">
        <f>REPT("I",C4)</f>
        <v>IIIIIIIIII</v>
      </c>
    </row>
    <row r="5" spans="1:7" x14ac:dyDescent="0.55000000000000004">
      <c r="B5" s="27" t="s">
        <v>47</v>
      </c>
      <c r="C5" s="27">
        <v>20</v>
      </c>
      <c r="D5" s="27" t="str">
        <f t="shared" ref="D5:D8" si="0">REPT("I",C5)</f>
        <v>IIIIIIIIIIIIIIIIIIII</v>
      </c>
    </row>
    <row r="6" spans="1:7" x14ac:dyDescent="0.55000000000000004">
      <c r="B6" s="27" t="s">
        <v>48</v>
      </c>
      <c r="C6" s="27">
        <v>30</v>
      </c>
      <c r="D6" s="27" t="str">
        <f t="shared" si="0"/>
        <v>IIIIIIIIIIIIIIIIIIIIIIIIIIIIII</v>
      </c>
    </row>
    <row r="7" spans="1:7" x14ac:dyDescent="0.55000000000000004">
      <c r="B7" s="27" t="s">
        <v>49</v>
      </c>
      <c r="C7" s="27">
        <v>40</v>
      </c>
      <c r="D7" s="27" t="str">
        <f t="shared" si="0"/>
        <v>IIIIIIIIIIIIIIIIIIIIIIIIIIIIIIIIIIIIIIII</v>
      </c>
    </row>
    <row r="8" spans="1:7" x14ac:dyDescent="0.55000000000000004">
      <c r="B8" s="29" t="s">
        <v>50</v>
      </c>
      <c r="C8" s="27">
        <v>50</v>
      </c>
      <c r="D8" s="27" t="str">
        <f t="shared" si="0"/>
        <v>IIIIIIIIIIIIIIIIIIIIIIIIIIIIIIIIIIIIIIIIIIIIIIIIII</v>
      </c>
    </row>
    <row r="14" spans="1:7" x14ac:dyDescent="0.55000000000000004">
      <c r="G14" t="s">
        <v>149</v>
      </c>
    </row>
  </sheetData>
  <phoneticPr fontId="1"/>
  <conditionalFormatting sqref="B3:D12">
    <cfRule type="expression" dxfId="2" priority="1">
      <formula>$B3&lt;&gt;""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4</vt:i4>
      </vt:variant>
    </vt:vector>
  </HeadingPairs>
  <TitlesOfParts>
    <vt:vector size="23" baseType="lpstr">
      <vt:lpstr>目次</vt:lpstr>
      <vt:lpstr>ウォーターフォール</vt:lpstr>
      <vt:lpstr>入力リスト</vt:lpstr>
      <vt:lpstr>計画と実績</vt:lpstr>
      <vt:lpstr>スライサー</vt:lpstr>
      <vt:lpstr>スピンボタン</vt:lpstr>
      <vt:lpstr>カレンダー</vt:lpstr>
      <vt:lpstr>入力規則の自動追加</vt:lpstr>
      <vt:lpstr>絵文字表現</vt:lpstr>
      <vt:lpstr>ダッシュボード_data</vt:lpstr>
      <vt:lpstr>ダッシュボード</vt:lpstr>
      <vt:lpstr>パレート図</vt:lpstr>
      <vt:lpstr>折れ線</vt:lpstr>
      <vt:lpstr>ガントチャート</vt:lpstr>
      <vt:lpstr>ドーナツグラフ</vt:lpstr>
      <vt:lpstr>予測グラフ</vt:lpstr>
      <vt:lpstr>登録フォーム</vt:lpstr>
      <vt:lpstr>勤務表</vt:lpstr>
      <vt:lpstr>フォーム入力</vt:lpstr>
      <vt:lpstr>飲料水</vt:lpstr>
      <vt:lpstr>調味料</vt:lpstr>
      <vt:lpstr>肉類</vt:lpstr>
      <vt:lpstr>野菜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Hirao</dc:creator>
  <cp:lastModifiedBy>Koichi Hirao</cp:lastModifiedBy>
  <dcterms:created xsi:type="dcterms:W3CDTF">2024-08-28T04:27:37Z</dcterms:created>
  <dcterms:modified xsi:type="dcterms:W3CDTF">2025-02-18T12:11:24Z</dcterms:modified>
</cp:coreProperties>
</file>